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rian Kariuki\Downloads\"/>
    </mc:Choice>
  </mc:AlternateContent>
  <bookViews>
    <workbookView xWindow="0" yWindow="0" windowWidth="20490" windowHeight="7620" tabRatio="962"/>
  </bookViews>
  <sheets>
    <sheet name="Scenario" sheetId="2" r:id="rId1"/>
    <sheet name="Depreciation Schedule" sheetId="4" r:id="rId2"/>
    <sheet name="Armotisation Schedule" sheetId="3" r:id="rId3"/>
    <sheet name="NOI Calculation" sheetId="5" r:id="rId4"/>
    <sheet name="Debt Coverage Ratio" sheetId="6" r:id="rId5"/>
    <sheet name="After Tax Cashflow (Sale)" sheetId="8" r:id="rId6"/>
    <sheet name="Tax Calculation" sheetId="7" r:id="rId7"/>
    <sheet name="IRR from Equity" sheetId="9" r:id="rId8"/>
  </sheets>
  <externalReferences>
    <externalReference r:id="rId9"/>
    <externalReference r:id="rId10"/>
    <externalReference r:id="rId11"/>
    <externalReference r:id="rId12"/>
  </externalReferences>
  <definedNames>
    <definedName name="__123Graph_A" hidden="1">'[1]REITs &amp; S&amp;P'!$E$11:$E$31</definedName>
    <definedName name="__123Graph_X" hidden="1">'[1]REITs &amp; S&amp;P'!$D$11:$D$31</definedName>
    <definedName name="_1__123Graph_ACHART_1" hidden="1">'[1]REITs &amp; S&amp;P'!$F$11:$F$31</definedName>
    <definedName name="_2__123Graph_ACHART_2" hidden="1">[2]A!$E$171:$E$177</definedName>
    <definedName name="_3__123Graph_BCHART_1" hidden="1">[3]A!$E$135:$E$141</definedName>
    <definedName name="_4__123Graph_XCHART_1" hidden="1">'[1]REITs &amp; S&amp;P'!$D$11:$D$31</definedName>
    <definedName name="_5__123Graph_XCHART_2" hidden="1">[2]A!$D$171:$D$177</definedName>
    <definedName name="_Table1_In1" hidden="1">[3]A!$F$60</definedName>
    <definedName name="_Table1_Out" hidden="1">[3]A!$C$134:$E$141</definedName>
    <definedName name="Class_A">'[4]Ch20 CMBS'!$K$11</definedName>
    <definedName name="Class_B">'[4]Ch20 CMBS'!$K$16</definedName>
    <definedName name="ClassA_Coupon">'[4]Ch20 CMBS'!$I$11</definedName>
    <definedName name="ClassB_Coupon">'[4]Ch20 CMBS'!$I$16</definedName>
    <definedName name="Default_property_Price">'[4]Ch20 CMBS'!$F$4</definedName>
    <definedName name="Interest_rate">'[4]Ch20 CMBS'!$C$5</definedName>
    <definedName name="Maturity">'[4]Ch20 CMBS'!$C$6</definedName>
    <definedName name="Mortgages">'[4]Ch20 CMBS'!$C$4</definedName>
    <definedName name="_xlnm.Print_Area" localSheetId="0">Scenario!$A$1:$D$31</definedName>
    <definedName name="Residual">'[4]Ch20 CMBS'!$K$18</definedName>
    <definedName name="Total_Asset">'[4]Ch20 CMBS'!$K$20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8" l="1"/>
  <c r="H15" i="8"/>
  <c r="H16" i="8" s="1"/>
  <c r="H13" i="8"/>
  <c r="F7" i="4"/>
  <c r="H9" i="8"/>
  <c r="D26" i="5"/>
  <c r="C2" i="9"/>
  <c r="C5" i="9" s="1"/>
  <c r="H1" i="9"/>
  <c r="G1" i="9"/>
  <c r="F1" i="9"/>
  <c r="E1" i="9"/>
  <c r="D1" i="9"/>
  <c r="B15" i="8"/>
  <c r="B8" i="8"/>
  <c r="B7" i="7"/>
  <c r="I5" i="7"/>
  <c r="H5" i="7"/>
  <c r="G5" i="7"/>
  <c r="F5" i="7"/>
  <c r="E5" i="7"/>
  <c r="D5" i="7"/>
  <c r="I3" i="6"/>
  <c r="H3" i="6"/>
  <c r="G3" i="6"/>
  <c r="F3" i="6"/>
  <c r="E3" i="6"/>
  <c r="D3" i="6"/>
  <c r="B26" i="5"/>
  <c r="D23" i="5"/>
  <c r="E22" i="5"/>
  <c r="F22" i="5" s="1"/>
  <c r="G22" i="5" s="1"/>
  <c r="H22" i="5" s="1"/>
  <c r="I22" i="5" s="1"/>
  <c r="F21" i="5"/>
  <c r="G21" i="5" s="1"/>
  <c r="H21" i="5" s="1"/>
  <c r="I21" i="5" s="1"/>
  <c r="E21" i="5"/>
  <c r="E20" i="5"/>
  <c r="E23" i="5" s="1"/>
  <c r="F19" i="5"/>
  <c r="G19" i="5" s="1"/>
  <c r="H19" i="5" s="1"/>
  <c r="I19" i="5" s="1"/>
  <c r="E19" i="5"/>
  <c r="E18" i="5"/>
  <c r="F18" i="5" s="1"/>
  <c r="C14" i="5"/>
  <c r="B14" i="5"/>
  <c r="B4" i="5" s="1"/>
  <c r="D9" i="5"/>
  <c r="B7" i="5"/>
  <c r="D5" i="5"/>
  <c r="C4" i="5"/>
  <c r="C3" i="4"/>
  <c r="H11" i="8" s="1"/>
  <c r="D3" i="4"/>
  <c r="D4" i="4" s="1"/>
  <c r="D5" i="4" s="1"/>
  <c r="D6" i="4" s="1"/>
  <c r="D7" i="4" s="1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B4" i="3"/>
  <c r="D3" i="3" s="1"/>
  <c r="B3" i="3"/>
  <c r="D2" i="3" s="1"/>
  <c r="B2" i="3"/>
  <c r="B8" i="3" s="1"/>
  <c r="D14" i="5" l="1"/>
  <c r="E14" i="5" s="1"/>
  <c r="F14" i="5" s="1"/>
  <c r="G18" i="5"/>
  <c r="E5" i="5"/>
  <c r="E9" i="5"/>
  <c r="F20" i="5"/>
  <c r="G20" i="5" s="1"/>
  <c r="H20" i="5" s="1"/>
  <c r="I20" i="5" s="1"/>
  <c r="E3" i="4"/>
  <c r="F3" i="4" s="1"/>
  <c r="G3" i="4" s="1"/>
  <c r="E4" i="4" s="1"/>
  <c r="D4" i="3"/>
  <c r="C16" i="3" s="1"/>
  <c r="D8" i="3"/>
  <c r="C34" i="3" l="1"/>
  <c r="C28" i="3"/>
  <c r="C105" i="3"/>
  <c r="C175" i="3"/>
  <c r="C188" i="3"/>
  <c r="C93" i="3"/>
  <c r="C29" i="3"/>
  <c r="C83" i="3"/>
  <c r="C168" i="3"/>
  <c r="C180" i="3"/>
  <c r="C30" i="3"/>
  <c r="C24" i="3"/>
  <c r="C81" i="3"/>
  <c r="C117" i="3"/>
  <c r="C144" i="3"/>
  <c r="C191" i="3"/>
  <c r="C43" i="3"/>
  <c r="C195" i="3"/>
  <c r="C73" i="3"/>
  <c r="C101" i="3"/>
  <c r="C15" i="3"/>
  <c r="C33" i="3"/>
  <c r="C59" i="3"/>
  <c r="C91" i="3"/>
  <c r="C123" i="3"/>
  <c r="C241" i="3"/>
  <c r="C104" i="3"/>
  <c r="C211" i="3"/>
  <c r="C13" i="3"/>
  <c r="C69" i="3"/>
  <c r="C136" i="3"/>
  <c r="C18" i="3"/>
  <c r="C65" i="3"/>
  <c r="C201" i="3"/>
  <c r="C51" i="3"/>
  <c r="C115" i="3"/>
  <c r="C66" i="3"/>
  <c r="C42" i="3"/>
  <c r="C26" i="3"/>
  <c r="C45" i="3"/>
  <c r="C53" i="3"/>
  <c r="C89" i="3"/>
  <c r="C125" i="3"/>
  <c r="C152" i="3"/>
  <c r="C10" i="3"/>
  <c r="C156" i="3"/>
  <c r="C49" i="3"/>
  <c r="C77" i="3"/>
  <c r="C109" i="3"/>
  <c r="C21" i="3"/>
  <c r="C37" i="3"/>
  <c r="C67" i="3"/>
  <c r="C99" i="3"/>
  <c r="C132" i="3"/>
  <c r="C50" i="3"/>
  <c r="C182" i="3"/>
  <c r="E4" i="5"/>
  <c r="E6" i="5" s="1"/>
  <c r="E7" i="5" s="1"/>
  <c r="C38" i="3"/>
  <c r="C22" i="3"/>
  <c r="C36" i="3"/>
  <c r="C61" i="3"/>
  <c r="C97" i="3"/>
  <c r="C128" i="3"/>
  <c r="C159" i="3"/>
  <c r="C14" i="3"/>
  <c r="C172" i="3"/>
  <c r="C57" i="3"/>
  <c r="C85" i="3"/>
  <c r="C113" i="3"/>
  <c r="C25" i="3"/>
  <c r="C41" i="3"/>
  <c r="C75" i="3"/>
  <c r="C107" i="3"/>
  <c r="C183" i="3"/>
  <c r="C58" i="3"/>
  <c r="C213" i="3"/>
  <c r="D4" i="5"/>
  <c r="D6" i="5" s="1"/>
  <c r="C121" i="3"/>
  <c r="C19" i="3"/>
  <c r="C27" i="3"/>
  <c r="C35" i="3"/>
  <c r="C47" i="3"/>
  <c r="C63" i="3"/>
  <c r="C79" i="3"/>
  <c r="C95" i="3"/>
  <c r="C111" i="3"/>
  <c r="C127" i="3"/>
  <c r="C237" i="3"/>
  <c r="C46" i="3"/>
  <c r="C62" i="3"/>
  <c r="C146" i="3"/>
  <c r="C210" i="3"/>
  <c r="C11" i="3"/>
  <c r="C23" i="3"/>
  <c r="C31" i="3"/>
  <c r="C39" i="3"/>
  <c r="C55" i="3"/>
  <c r="C71" i="3"/>
  <c r="C87" i="3"/>
  <c r="C103" i="3"/>
  <c r="C119" i="3"/>
  <c r="C148" i="3"/>
  <c r="C184" i="3"/>
  <c r="C54" i="3"/>
  <c r="C76" i="3"/>
  <c r="C147" i="3"/>
  <c r="C167" i="3"/>
  <c r="C160" i="3"/>
  <c r="C203" i="3"/>
  <c r="C48" i="3"/>
  <c r="C56" i="3"/>
  <c r="C64" i="3"/>
  <c r="C96" i="3"/>
  <c r="C166" i="3"/>
  <c r="C185" i="3"/>
  <c r="C20" i="3"/>
  <c r="C140" i="3"/>
  <c r="C217" i="3"/>
  <c r="C176" i="3"/>
  <c r="C44" i="3"/>
  <c r="C52" i="3"/>
  <c r="C60" i="3"/>
  <c r="C72" i="3"/>
  <c r="C130" i="3"/>
  <c r="C139" i="3"/>
  <c r="C235" i="3"/>
  <c r="C68" i="3"/>
  <c r="C80" i="3"/>
  <c r="C112" i="3"/>
  <c r="C171" i="3"/>
  <c r="C207" i="3"/>
  <c r="C155" i="3"/>
  <c r="C196" i="3"/>
  <c r="C222" i="3"/>
  <c r="C70" i="3"/>
  <c r="C88" i="3"/>
  <c r="C120" i="3"/>
  <c r="C209" i="3"/>
  <c r="C131" i="3"/>
  <c r="C169" i="3"/>
  <c r="C212" i="3"/>
  <c r="C238" i="3"/>
  <c r="C74" i="3"/>
  <c r="C82" i="3"/>
  <c r="C90" i="3"/>
  <c r="C98" i="3"/>
  <c r="C106" i="3"/>
  <c r="C114" i="3"/>
  <c r="C122" i="3"/>
  <c r="C134" i="3"/>
  <c r="C150" i="3"/>
  <c r="C179" i="3"/>
  <c r="C221" i="3"/>
  <c r="C170" i="3"/>
  <c r="C186" i="3"/>
  <c r="C215" i="3"/>
  <c r="C133" i="3"/>
  <c r="C141" i="3"/>
  <c r="C149" i="3"/>
  <c r="C157" i="3"/>
  <c r="C173" i="3"/>
  <c r="C189" i="3"/>
  <c r="C229" i="3"/>
  <c r="C200" i="3"/>
  <c r="C216" i="3"/>
  <c r="C243" i="3"/>
  <c r="C223" i="3"/>
  <c r="C228" i="3"/>
  <c r="C244" i="3"/>
  <c r="C225" i="3"/>
  <c r="D7" i="5"/>
  <c r="D8" i="5" s="1"/>
  <c r="G14" i="5"/>
  <c r="F4" i="5"/>
  <c r="C84" i="3"/>
  <c r="C92" i="3"/>
  <c r="C100" i="3"/>
  <c r="C108" i="3"/>
  <c r="C116" i="3"/>
  <c r="C124" i="3"/>
  <c r="C138" i="3"/>
  <c r="C154" i="3"/>
  <c r="C187" i="3"/>
  <c r="C158" i="3"/>
  <c r="C174" i="3"/>
  <c r="C190" i="3"/>
  <c r="C233" i="3"/>
  <c r="C135" i="3"/>
  <c r="C143" i="3"/>
  <c r="C151" i="3"/>
  <c r="C161" i="3"/>
  <c r="C177" i="3"/>
  <c r="C197" i="3"/>
  <c r="C245" i="3"/>
  <c r="C204" i="3"/>
  <c r="C219" i="3"/>
  <c r="C194" i="3"/>
  <c r="C231" i="3"/>
  <c r="C230" i="3"/>
  <c r="C246" i="3"/>
  <c r="C164" i="3"/>
  <c r="C78" i="3"/>
  <c r="C86" i="3"/>
  <c r="C94" i="3"/>
  <c r="C102" i="3"/>
  <c r="C110" i="3"/>
  <c r="C118" i="3"/>
  <c r="C126" i="3"/>
  <c r="C142" i="3"/>
  <c r="C163" i="3"/>
  <c r="C193" i="3"/>
  <c r="C162" i="3"/>
  <c r="C178" i="3"/>
  <c r="C199" i="3"/>
  <c r="C129" i="3"/>
  <c r="C137" i="3"/>
  <c r="C145" i="3"/>
  <c r="C153" i="3"/>
  <c r="C165" i="3"/>
  <c r="C181" i="3"/>
  <c r="C205" i="3"/>
  <c r="C192" i="3"/>
  <c r="C208" i="3"/>
  <c r="C227" i="3"/>
  <c r="C206" i="3"/>
  <c r="C220" i="3"/>
  <c r="C236" i="3"/>
  <c r="C32" i="3"/>
  <c r="F23" i="5"/>
  <c r="E8" i="5"/>
  <c r="G23" i="5"/>
  <c r="H18" i="5"/>
  <c r="C198" i="3"/>
  <c r="C214" i="3"/>
  <c r="C239" i="3"/>
  <c r="C224" i="3"/>
  <c r="C232" i="3"/>
  <c r="C240" i="3"/>
  <c r="C8" i="3"/>
  <c r="E8" i="3" s="1"/>
  <c r="F8" i="3" s="1"/>
  <c r="B9" i="3" s="1"/>
  <c r="C17" i="3"/>
  <c r="C12" i="3"/>
  <c r="F4" i="4"/>
  <c r="C202" i="3"/>
  <c r="C218" i="3"/>
  <c r="C247" i="3"/>
  <c r="C226" i="3"/>
  <c r="C234" i="3"/>
  <c r="C242" i="3"/>
  <c r="C40" i="3"/>
  <c r="C9" i="3"/>
  <c r="B18" i="2"/>
  <c r="B17" i="2"/>
  <c r="C14" i="2"/>
  <c r="B14" i="2" s="1"/>
  <c r="B13" i="2"/>
  <c r="C248" i="3" l="1"/>
  <c r="E26" i="5"/>
  <c r="E10" i="5" s="1"/>
  <c r="E11" i="5" s="1"/>
  <c r="H14" i="5"/>
  <c r="G4" i="5"/>
  <c r="G6" i="5" s="1"/>
  <c r="F9" i="5"/>
  <c r="F5" i="5"/>
  <c r="F6" i="5" s="1"/>
  <c r="H23" i="5"/>
  <c r="I18" i="5"/>
  <c r="I23" i="5" s="1"/>
  <c r="G9" i="5"/>
  <c r="G5" i="5"/>
  <c r="D10" i="5"/>
  <c r="D11" i="5" s="1"/>
  <c r="G4" i="4"/>
  <c r="E5" i="4" s="1"/>
  <c r="F5" i="4" s="1"/>
  <c r="D9" i="3"/>
  <c r="D2" i="6" l="1"/>
  <c r="D4" i="6" s="1"/>
  <c r="D2" i="8" s="1"/>
  <c r="D3" i="7"/>
  <c r="E2" i="6"/>
  <c r="E6" i="6" s="1"/>
  <c r="E3" i="7"/>
  <c r="D6" i="6"/>
  <c r="E4" i="6"/>
  <c r="E2" i="8" s="1"/>
  <c r="F7" i="5"/>
  <c r="F8" i="5" s="1"/>
  <c r="H5" i="5"/>
  <c r="H9" i="5"/>
  <c r="I14" i="5"/>
  <c r="I4" i="5" s="1"/>
  <c r="H4" i="5"/>
  <c r="I5" i="5"/>
  <c r="I9" i="5"/>
  <c r="G7" i="5"/>
  <c r="G8" i="5" s="1"/>
  <c r="G5" i="4"/>
  <c r="E6" i="4" s="1"/>
  <c r="F6" i="4" s="1"/>
  <c r="E9" i="3"/>
  <c r="F9" i="3" s="1"/>
  <c r="B10" i="3" s="1"/>
  <c r="G26" i="5" l="1"/>
  <c r="G10" i="5" s="1"/>
  <c r="G11" i="5" s="1"/>
  <c r="H6" i="5"/>
  <c r="F26" i="5"/>
  <c r="F10" i="5" s="1"/>
  <c r="F11" i="5" s="1"/>
  <c r="I6" i="5"/>
  <c r="G6" i="4"/>
  <c r="E7" i="4" s="1"/>
  <c r="H12" i="8" s="1"/>
  <c r="D10" i="3"/>
  <c r="G2" i="6" l="1"/>
  <c r="G4" i="6" s="1"/>
  <c r="G2" i="8" s="1"/>
  <c r="G3" i="7"/>
  <c r="F2" i="6"/>
  <c r="F4" i="6" s="1"/>
  <c r="F2" i="8" s="1"/>
  <c r="F3" i="7"/>
  <c r="G6" i="6"/>
  <c r="H7" i="5"/>
  <c r="H8" i="5" s="1"/>
  <c r="I7" i="5"/>
  <c r="I8" i="5" s="1"/>
  <c r="G7" i="4"/>
  <c r="E8" i="4" s="1"/>
  <c r="F8" i="4" s="1"/>
  <c r="E10" i="3"/>
  <c r="F10" i="3" s="1"/>
  <c r="B11" i="3" s="1"/>
  <c r="F6" i="6" l="1"/>
  <c r="I26" i="5"/>
  <c r="I10" i="5" s="1"/>
  <c r="I11" i="5" s="1"/>
  <c r="H26" i="5"/>
  <c r="H10" i="5" s="1"/>
  <c r="H11" i="5" s="1"/>
  <c r="H8" i="8" s="1"/>
  <c r="G8" i="4"/>
  <c r="E9" i="4" s="1"/>
  <c r="F9" i="4" s="1"/>
  <c r="D11" i="3"/>
  <c r="I2" i="6" l="1"/>
  <c r="I4" i="6" s="1"/>
  <c r="I2" i="8" s="1"/>
  <c r="I3" i="7"/>
  <c r="H2" i="6"/>
  <c r="H4" i="6" s="1"/>
  <c r="H2" i="8" s="1"/>
  <c r="H3" i="7"/>
  <c r="I6" i="6"/>
  <c r="H6" i="6"/>
  <c r="G9" i="4"/>
  <c r="E10" i="4" s="1"/>
  <c r="F10" i="4" s="1"/>
  <c r="E11" i="3"/>
  <c r="F11" i="3" s="1"/>
  <c r="B12" i="3" s="1"/>
  <c r="G10" i="4" l="1"/>
  <c r="E11" i="4" s="1"/>
  <c r="F11" i="4" s="1"/>
  <c r="D12" i="3"/>
  <c r="G11" i="4" l="1"/>
  <c r="E12" i="4" s="1"/>
  <c r="F12" i="4" s="1"/>
  <c r="E12" i="3"/>
  <c r="F12" i="3" s="1"/>
  <c r="B13" i="3" s="1"/>
  <c r="G12" i="4" l="1"/>
  <c r="E13" i="4" s="1"/>
  <c r="F13" i="4" s="1"/>
  <c r="D13" i="3"/>
  <c r="G13" i="4" l="1"/>
  <c r="E14" i="4" s="1"/>
  <c r="F14" i="4" s="1"/>
  <c r="E13" i="3"/>
  <c r="F13" i="3" s="1"/>
  <c r="B14" i="3" s="1"/>
  <c r="G14" i="4" l="1"/>
  <c r="E15" i="4" s="1"/>
  <c r="F15" i="4" s="1"/>
  <c r="D14" i="3"/>
  <c r="G15" i="4" l="1"/>
  <c r="E16" i="4" s="1"/>
  <c r="F16" i="4" s="1"/>
  <c r="E14" i="3"/>
  <c r="F14" i="3" s="1"/>
  <c r="B15" i="3" s="1"/>
  <c r="G16" i="4" l="1"/>
  <c r="E17" i="4" s="1"/>
  <c r="F17" i="4" s="1"/>
  <c r="D15" i="3"/>
  <c r="G17" i="4" l="1"/>
  <c r="E18" i="4" s="1"/>
  <c r="F18" i="4" s="1"/>
  <c r="E15" i="3"/>
  <c r="F15" i="3" s="1"/>
  <c r="B16" i="3" s="1"/>
  <c r="G18" i="4" l="1"/>
  <c r="E19" i="4" s="1"/>
  <c r="F19" i="4" s="1"/>
  <c r="D16" i="3"/>
  <c r="G19" i="4" l="1"/>
  <c r="E20" i="4" s="1"/>
  <c r="F20" i="4" s="1"/>
  <c r="E16" i="3"/>
  <c r="F16" i="3" s="1"/>
  <c r="B17" i="3" s="1"/>
  <c r="G20" i="4" l="1"/>
  <c r="E21" i="4" s="1"/>
  <c r="F21" i="4" s="1"/>
  <c r="D17" i="3"/>
  <c r="G21" i="4" l="1"/>
  <c r="E22" i="4" s="1"/>
  <c r="F22" i="4" s="1"/>
  <c r="E17" i="3"/>
  <c r="F17" i="3" s="1"/>
  <c r="B18" i="3" s="1"/>
  <c r="G22" i="4" l="1"/>
  <c r="E23" i="4" s="1"/>
  <c r="F23" i="4" s="1"/>
  <c r="D18" i="3"/>
  <c r="G23" i="4" l="1"/>
  <c r="E24" i="4" s="1"/>
  <c r="F24" i="4" s="1"/>
  <c r="E18" i="3"/>
  <c r="F18" i="3" s="1"/>
  <c r="B19" i="3" s="1"/>
  <c r="G24" i="4" l="1"/>
  <c r="E25" i="4" s="1"/>
  <c r="F25" i="4" s="1"/>
  <c r="D19" i="3"/>
  <c r="G25" i="4" l="1"/>
  <c r="E26" i="4" s="1"/>
  <c r="F26" i="4" s="1"/>
  <c r="E19" i="3"/>
  <c r="F19" i="3" s="1"/>
  <c r="B20" i="3" s="1"/>
  <c r="G19" i="3"/>
  <c r="D4" i="7" l="1"/>
  <c r="D6" i="7" s="1"/>
  <c r="D7" i="7" s="1"/>
  <c r="G26" i="4"/>
  <c r="E27" i="4" s="1"/>
  <c r="F27" i="4" s="1"/>
  <c r="D20" i="3"/>
  <c r="D3" i="8" l="1"/>
  <c r="D4" i="8" s="1"/>
  <c r="D3" i="9" s="1"/>
  <c r="D5" i="9" s="1"/>
  <c r="G27" i="4"/>
  <c r="E28" i="4" s="1"/>
  <c r="F28" i="4" s="1"/>
  <c r="E20" i="3"/>
  <c r="F20" i="3" s="1"/>
  <c r="B21" i="3" s="1"/>
  <c r="G20" i="3"/>
  <c r="G28" i="4" l="1"/>
  <c r="E29" i="4" s="1"/>
  <c r="F29" i="4" s="1"/>
  <c r="D21" i="3"/>
  <c r="G29" i="4" l="1"/>
  <c r="E30" i="4" s="1"/>
  <c r="F30" i="4" s="1"/>
  <c r="E21" i="3"/>
  <c r="F21" i="3" s="1"/>
  <c r="B22" i="3" s="1"/>
  <c r="G21" i="3"/>
  <c r="G30" i="4" l="1"/>
  <c r="E31" i="4" s="1"/>
  <c r="F31" i="4" s="1"/>
  <c r="D22" i="3"/>
  <c r="G31" i="4" l="1"/>
  <c r="E32" i="4" s="1"/>
  <c r="F32" i="4" s="1"/>
  <c r="E22" i="3"/>
  <c r="F22" i="3" s="1"/>
  <c r="B23" i="3" s="1"/>
  <c r="G22" i="3"/>
  <c r="G32" i="4" l="1"/>
  <c r="E33" i="4" s="1"/>
  <c r="F33" i="4" s="1"/>
  <c r="D23" i="3"/>
  <c r="G33" i="4" l="1"/>
  <c r="E34" i="4" s="1"/>
  <c r="F34" i="4" s="1"/>
  <c r="E23" i="3"/>
  <c r="F23" i="3" s="1"/>
  <c r="B24" i="3" s="1"/>
  <c r="G23" i="3"/>
  <c r="G34" i="4" l="1"/>
  <c r="E35" i="4" s="1"/>
  <c r="F35" i="4" s="1"/>
  <c r="D24" i="3"/>
  <c r="G35" i="4" l="1"/>
  <c r="E36" i="4" s="1"/>
  <c r="F36" i="4" s="1"/>
  <c r="E24" i="3"/>
  <c r="F24" i="3" s="1"/>
  <c r="B25" i="3" s="1"/>
  <c r="G24" i="3"/>
  <c r="G36" i="4" l="1"/>
  <c r="E37" i="4" s="1"/>
  <c r="F37" i="4" s="1"/>
  <c r="D25" i="3"/>
  <c r="G37" i="4" l="1"/>
  <c r="E38" i="4" s="1"/>
  <c r="F38" i="4" s="1"/>
  <c r="E25" i="3"/>
  <c r="F25" i="3" s="1"/>
  <c r="B26" i="3" s="1"/>
  <c r="G25" i="3"/>
  <c r="G38" i="4" l="1"/>
  <c r="E39" i="4" s="1"/>
  <c r="F39" i="4" s="1"/>
  <c r="D26" i="3"/>
  <c r="G39" i="4" l="1"/>
  <c r="E40" i="4" s="1"/>
  <c r="F40" i="4" s="1"/>
  <c r="E26" i="3"/>
  <c r="F26" i="3" s="1"/>
  <c r="B27" i="3" s="1"/>
  <c r="G26" i="3"/>
  <c r="G40" i="4" l="1"/>
  <c r="E41" i="4" s="1"/>
  <c r="F41" i="4" s="1"/>
  <c r="G41" i="4" s="1"/>
  <c r="D27" i="3"/>
  <c r="E27" i="3" l="1"/>
  <c r="F27" i="3" s="1"/>
  <c r="B28" i="3" s="1"/>
  <c r="G27" i="3"/>
  <c r="D28" i="3" l="1"/>
  <c r="E28" i="3" l="1"/>
  <c r="F28" i="3" s="1"/>
  <c r="B29" i="3" s="1"/>
  <c r="G28" i="3"/>
  <c r="D29" i="3" l="1"/>
  <c r="E29" i="3" l="1"/>
  <c r="F29" i="3" s="1"/>
  <c r="B30" i="3" s="1"/>
  <c r="G29" i="3"/>
  <c r="D30" i="3" l="1"/>
  <c r="E30" i="3" l="1"/>
  <c r="F30" i="3" s="1"/>
  <c r="B31" i="3" s="1"/>
  <c r="G30" i="3"/>
  <c r="D31" i="3" l="1"/>
  <c r="E31" i="3" l="1"/>
  <c r="F31" i="3" s="1"/>
  <c r="B32" i="3" s="1"/>
  <c r="G31" i="3"/>
  <c r="E4" i="7" l="1"/>
  <c r="E6" i="7" s="1"/>
  <c r="E7" i="7" s="1"/>
  <c r="D32" i="3"/>
  <c r="E3" i="8" l="1"/>
  <c r="E4" i="8" s="1"/>
  <c r="E3" i="9" s="1"/>
  <c r="E5" i="9" s="1"/>
  <c r="E32" i="3"/>
  <c r="F32" i="3" s="1"/>
  <c r="B33" i="3" s="1"/>
  <c r="G32" i="3"/>
  <c r="D33" i="3" l="1"/>
  <c r="E33" i="3" l="1"/>
  <c r="F33" i="3" s="1"/>
  <c r="B34" i="3" s="1"/>
  <c r="G33" i="3"/>
  <c r="D34" i="3" l="1"/>
  <c r="E34" i="3" l="1"/>
  <c r="F34" i="3" s="1"/>
  <c r="B35" i="3" s="1"/>
  <c r="G34" i="3"/>
  <c r="D35" i="3" l="1"/>
  <c r="E35" i="3" l="1"/>
  <c r="F35" i="3" s="1"/>
  <c r="B36" i="3" s="1"/>
  <c r="G35" i="3"/>
  <c r="D36" i="3" l="1"/>
  <c r="E36" i="3" l="1"/>
  <c r="F36" i="3" s="1"/>
  <c r="B37" i="3" s="1"/>
  <c r="G36" i="3"/>
  <c r="D37" i="3" l="1"/>
  <c r="E37" i="3" l="1"/>
  <c r="F37" i="3" s="1"/>
  <c r="B38" i="3" s="1"/>
  <c r="G37" i="3"/>
  <c r="D38" i="3" l="1"/>
  <c r="E38" i="3" l="1"/>
  <c r="F38" i="3" s="1"/>
  <c r="B39" i="3" s="1"/>
  <c r="G38" i="3"/>
  <c r="D39" i="3" l="1"/>
  <c r="E39" i="3" l="1"/>
  <c r="F39" i="3" s="1"/>
  <c r="B40" i="3" s="1"/>
  <c r="G39" i="3"/>
  <c r="D40" i="3" l="1"/>
  <c r="E40" i="3" l="1"/>
  <c r="F40" i="3" s="1"/>
  <c r="B41" i="3" s="1"/>
  <c r="G40" i="3"/>
  <c r="D41" i="3" l="1"/>
  <c r="E41" i="3" l="1"/>
  <c r="F41" i="3" s="1"/>
  <c r="B42" i="3" s="1"/>
  <c r="G41" i="3"/>
  <c r="D42" i="3" l="1"/>
  <c r="E42" i="3" l="1"/>
  <c r="F42" i="3" s="1"/>
  <c r="B43" i="3" s="1"/>
  <c r="G42" i="3"/>
  <c r="D43" i="3" l="1"/>
  <c r="E43" i="3" l="1"/>
  <c r="F43" i="3" s="1"/>
  <c r="B44" i="3" s="1"/>
  <c r="G43" i="3"/>
  <c r="F4" i="7" l="1"/>
  <c r="F6" i="7" s="1"/>
  <c r="F7" i="7" s="1"/>
  <c r="D44" i="3"/>
  <c r="F3" i="8" l="1"/>
  <c r="F4" i="8" s="1"/>
  <c r="F3" i="9" s="1"/>
  <c r="F5" i="9" s="1"/>
  <c r="E44" i="3"/>
  <c r="F44" i="3" s="1"/>
  <c r="B45" i="3" s="1"/>
  <c r="G44" i="3"/>
  <c r="D45" i="3" l="1"/>
  <c r="E45" i="3" l="1"/>
  <c r="F45" i="3" s="1"/>
  <c r="B46" i="3" s="1"/>
  <c r="G45" i="3"/>
  <c r="D46" i="3" l="1"/>
  <c r="E46" i="3" l="1"/>
  <c r="F46" i="3" s="1"/>
  <c r="B47" i="3" s="1"/>
  <c r="G46" i="3"/>
  <c r="D47" i="3" l="1"/>
  <c r="E47" i="3" l="1"/>
  <c r="F47" i="3" s="1"/>
  <c r="B48" i="3" s="1"/>
  <c r="G47" i="3"/>
  <c r="D48" i="3" l="1"/>
  <c r="E48" i="3" l="1"/>
  <c r="F48" i="3" s="1"/>
  <c r="B49" i="3" s="1"/>
  <c r="G48" i="3"/>
  <c r="D49" i="3" l="1"/>
  <c r="E49" i="3" l="1"/>
  <c r="F49" i="3" s="1"/>
  <c r="B50" i="3" s="1"/>
  <c r="G49" i="3"/>
  <c r="D50" i="3" l="1"/>
  <c r="E50" i="3" l="1"/>
  <c r="F50" i="3" s="1"/>
  <c r="B51" i="3" s="1"/>
  <c r="G50" i="3"/>
  <c r="D51" i="3" l="1"/>
  <c r="E51" i="3" l="1"/>
  <c r="F51" i="3" s="1"/>
  <c r="B52" i="3" s="1"/>
  <c r="G51" i="3"/>
  <c r="D52" i="3" l="1"/>
  <c r="E52" i="3" l="1"/>
  <c r="F52" i="3" s="1"/>
  <c r="B53" i="3" s="1"/>
  <c r="G52" i="3"/>
  <c r="D53" i="3" l="1"/>
  <c r="E53" i="3" l="1"/>
  <c r="F53" i="3" s="1"/>
  <c r="B54" i="3" s="1"/>
  <c r="G53" i="3"/>
  <c r="D54" i="3" l="1"/>
  <c r="E54" i="3" l="1"/>
  <c r="F54" i="3" s="1"/>
  <c r="B55" i="3" s="1"/>
  <c r="G54" i="3"/>
  <c r="D55" i="3" l="1"/>
  <c r="E55" i="3" l="1"/>
  <c r="F55" i="3" s="1"/>
  <c r="B56" i="3" s="1"/>
  <c r="G55" i="3"/>
  <c r="G4" i="7" l="1"/>
  <c r="G6" i="7" s="1"/>
  <c r="G7" i="7" s="1"/>
  <c r="D56" i="3"/>
  <c r="G3" i="8" l="1"/>
  <c r="G4" i="8" s="1"/>
  <c r="G3" i="9" s="1"/>
  <c r="G5" i="9" s="1"/>
  <c r="E56" i="3"/>
  <c r="F56" i="3" s="1"/>
  <c r="B57" i="3" s="1"/>
  <c r="G56" i="3"/>
  <c r="D57" i="3" l="1"/>
  <c r="E57" i="3" l="1"/>
  <c r="F57" i="3" s="1"/>
  <c r="B58" i="3" s="1"/>
  <c r="G57" i="3"/>
  <c r="D58" i="3" l="1"/>
  <c r="E58" i="3" l="1"/>
  <c r="F58" i="3" s="1"/>
  <c r="B59" i="3" s="1"/>
  <c r="G58" i="3"/>
  <c r="D59" i="3" l="1"/>
  <c r="E59" i="3" l="1"/>
  <c r="F59" i="3" s="1"/>
  <c r="B60" i="3" s="1"/>
  <c r="G59" i="3"/>
  <c r="D60" i="3" l="1"/>
  <c r="E60" i="3" l="1"/>
  <c r="F60" i="3" s="1"/>
  <c r="B61" i="3" s="1"/>
  <c r="G60" i="3"/>
  <c r="D61" i="3" l="1"/>
  <c r="E61" i="3" l="1"/>
  <c r="F61" i="3" s="1"/>
  <c r="B62" i="3" s="1"/>
  <c r="G61" i="3"/>
  <c r="D62" i="3" l="1"/>
  <c r="E62" i="3" l="1"/>
  <c r="F62" i="3" s="1"/>
  <c r="B63" i="3" s="1"/>
  <c r="G62" i="3"/>
  <c r="D63" i="3" l="1"/>
  <c r="E63" i="3" l="1"/>
  <c r="F63" i="3" s="1"/>
  <c r="B64" i="3" s="1"/>
  <c r="G63" i="3"/>
  <c r="D64" i="3" l="1"/>
  <c r="E64" i="3" l="1"/>
  <c r="F64" i="3" s="1"/>
  <c r="B65" i="3" s="1"/>
  <c r="G64" i="3"/>
  <c r="D65" i="3" l="1"/>
  <c r="E65" i="3" l="1"/>
  <c r="F65" i="3" s="1"/>
  <c r="B66" i="3" s="1"/>
  <c r="G65" i="3"/>
  <c r="D66" i="3" l="1"/>
  <c r="E66" i="3" l="1"/>
  <c r="F66" i="3" s="1"/>
  <c r="B67" i="3" s="1"/>
  <c r="G66" i="3"/>
  <c r="D67" i="3" l="1"/>
  <c r="E67" i="3" l="1"/>
  <c r="F67" i="3" s="1"/>
  <c r="H10" i="8" s="1"/>
  <c r="H4" i="9" s="1"/>
  <c r="G67" i="3"/>
  <c r="H4" i="7" l="1"/>
  <c r="H6" i="7" s="1"/>
  <c r="H7" i="7" s="1"/>
  <c r="B68" i="3"/>
  <c r="H3" i="8" l="1"/>
  <c r="H4" i="8" s="1"/>
  <c r="H3" i="9" s="1"/>
  <c r="H5" i="9" s="1"/>
  <c r="H7" i="9" s="1"/>
  <c r="D68" i="3"/>
  <c r="E68" i="3" l="1"/>
  <c r="F68" i="3" s="1"/>
  <c r="B69" i="3" s="1"/>
  <c r="G68" i="3"/>
  <c r="D69" i="3" l="1"/>
  <c r="E69" i="3" l="1"/>
  <c r="F69" i="3" s="1"/>
  <c r="B70" i="3" s="1"/>
  <c r="G69" i="3"/>
  <c r="D70" i="3" l="1"/>
  <c r="E70" i="3" l="1"/>
  <c r="F70" i="3" s="1"/>
  <c r="B71" i="3" s="1"/>
  <c r="G70" i="3"/>
  <c r="D71" i="3" l="1"/>
  <c r="E71" i="3" l="1"/>
  <c r="F71" i="3" s="1"/>
  <c r="B72" i="3" s="1"/>
  <c r="G71" i="3"/>
  <c r="D72" i="3" l="1"/>
  <c r="E72" i="3" l="1"/>
  <c r="F72" i="3" s="1"/>
  <c r="B73" i="3" s="1"/>
  <c r="G72" i="3"/>
  <c r="D73" i="3" l="1"/>
  <c r="E73" i="3" l="1"/>
  <c r="F73" i="3" s="1"/>
  <c r="B74" i="3" s="1"/>
  <c r="G73" i="3"/>
  <c r="D74" i="3" l="1"/>
  <c r="E74" i="3" l="1"/>
  <c r="F74" i="3" s="1"/>
  <c r="B75" i="3" s="1"/>
  <c r="G74" i="3"/>
  <c r="D75" i="3" l="1"/>
  <c r="E75" i="3" l="1"/>
  <c r="F75" i="3" s="1"/>
  <c r="B76" i="3" s="1"/>
  <c r="G75" i="3"/>
  <c r="D76" i="3" l="1"/>
  <c r="E76" i="3" l="1"/>
  <c r="F76" i="3" s="1"/>
  <c r="B77" i="3" s="1"/>
  <c r="G76" i="3"/>
  <c r="D77" i="3" l="1"/>
  <c r="E77" i="3" l="1"/>
  <c r="F77" i="3" s="1"/>
  <c r="B78" i="3" s="1"/>
  <c r="G77" i="3"/>
  <c r="D78" i="3" l="1"/>
  <c r="E78" i="3" l="1"/>
  <c r="F78" i="3" s="1"/>
  <c r="B79" i="3" s="1"/>
  <c r="G78" i="3"/>
  <c r="D79" i="3" l="1"/>
  <c r="E79" i="3" l="1"/>
  <c r="F79" i="3" s="1"/>
  <c r="B80" i="3" s="1"/>
  <c r="G79" i="3"/>
  <c r="I4" i="7" l="1"/>
  <c r="I6" i="7" s="1"/>
  <c r="I7" i="7" s="1"/>
  <c r="I3" i="8" s="1"/>
  <c r="I4" i="8" s="1"/>
  <c r="D80" i="3"/>
  <c r="E80" i="3" l="1"/>
  <c r="F80" i="3" s="1"/>
  <c r="B81" i="3" s="1"/>
  <c r="G80" i="3"/>
  <c r="D81" i="3" l="1"/>
  <c r="E81" i="3" l="1"/>
  <c r="F81" i="3" s="1"/>
  <c r="B82" i="3" s="1"/>
  <c r="G81" i="3"/>
  <c r="D82" i="3" l="1"/>
  <c r="E82" i="3" l="1"/>
  <c r="F82" i="3" s="1"/>
  <c r="B83" i="3" s="1"/>
  <c r="G82" i="3"/>
  <c r="D83" i="3" l="1"/>
  <c r="E83" i="3" l="1"/>
  <c r="F83" i="3" s="1"/>
  <c r="B84" i="3" s="1"/>
  <c r="G83" i="3"/>
  <c r="D84" i="3" l="1"/>
  <c r="E84" i="3" l="1"/>
  <c r="F84" i="3" s="1"/>
  <c r="B85" i="3" s="1"/>
  <c r="G84" i="3"/>
  <c r="D85" i="3" l="1"/>
  <c r="E85" i="3" l="1"/>
  <c r="F85" i="3" s="1"/>
  <c r="B86" i="3" s="1"/>
  <c r="G85" i="3"/>
  <c r="D86" i="3" l="1"/>
  <c r="E86" i="3" l="1"/>
  <c r="F86" i="3" s="1"/>
  <c r="B87" i="3" s="1"/>
  <c r="G86" i="3"/>
  <c r="D87" i="3" l="1"/>
  <c r="E87" i="3" l="1"/>
  <c r="F87" i="3" s="1"/>
  <c r="B88" i="3" s="1"/>
  <c r="G87" i="3"/>
  <c r="D88" i="3" l="1"/>
  <c r="E88" i="3" l="1"/>
  <c r="F88" i="3" s="1"/>
  <c r="B89" i="3" s="1"/>
  <c r="G88" i="3"/>
  <c r="D89" i="3" l="1"/>
  <c r="E89" i="3" l="1"/>
  <c r="F89" i="3" s="1"/>
  <c r="B90" i="3" s="1"/>
  <c r="G89" i="3"/>
  <c r="D90" i="3" l="1"/>
  <c r="E90" i="3" l="1"/>
  <c r="F90" i="3" s="1"/>
  <c r="B91" i="3" s="1"/>
  <c r="G90" i="3"/>
  <c r="D91" i="3" l="1"/>
  <c r="E91" i="3" l="1"/>
  <c r="F91" i="3" s="1"/>
  <c r="B92" i="3" s="1"/>
  <c r="G91" i="3"/>
  <c r="D92" i="3" l="1"/>
  <c r="E92" i="3" l="1"/>
  <c r="F92" i="3" s="1"/>
  <c r="B93" i="3" s="1"/>
  <c r="G92" i="3"/>
  <c r="D93" i="3" l="1"/>
  <c r="E93" i="3" l="1"/>
  <c r="F93" i="3" s="1"/>
  <c r="B94" i="3" s="1"/>
  <c r="G93" i="3"/>
  <c r="D94" i="3" l="1"/>
  <c r="E94" i="3" l="1"/>
  <c r="F94" i="3" s="1"/>
  <c r="B95" i="3" s="1"/>
  <c r="G94" i="3"/>
  <c r="D95" i="3" l="1"/>
  <c r="E95" i="3" l="1"/>
  <c r="F95" i="3" s="1"/>
  <c r="B96" i="3" s="1"/>
  <c r="G95" i="3"/>
  <c r="D96" i="3" l="1"/>
  <c r="E96" i="3" l="1"/>
  <c r="F96" i="3" s="1"/>
  <c r="B97" i="3" s="1"/>
  <c r="G96" i="3"/>
  <c r="D97" i="3" l="1"/>
  <c r="E97" i="3" l="1"/>
  <c r="F97" i="3" s="1"/>
  <c r="B98" i="3" s="1"/>
  <c r="G97" i="3"/>
  <c r="D98" i="3" l="1"/>
  <c r="E98" i="3" l="1"/>
  <c r="F98" i="3" s="1"/>
  <c r="B99" i="3" s="1"/>
  <c r="G98" i="3"/>
  <c r="D99" i="3" l="1"/>
  <c r="E99" i="3" l="1"/>
  <c r="F99" i="3" s="1"/>
  <c r="B100" i="3" s="1"/>
  <c r="G99" i="3"/>
  <c r="D100" i="3" l="1"/>
  <c r="E100" i="3" l="1"/>
  <c r="F100" i="3" s="1"/>
  <c r="B101" i="3" s="1"/>
  <c r="G100" i="3"/>
  <c r="D101" i="3" l="1"/>
  <c r="E101" i="3" l="1"/>
  <c r="F101" i="3" s="1"/>
  <c r="B102" i="3" s="1"/>
  <c r="G101" i="3"/>
  <c r="D102" i="3" l="1"/>
  <c r="E102" i="3" l="1"/>
  <c r="F102" i="3" s="1"/>
  <c r="B103" i="3" s="1"/>
  <c r="G102" i="3"/>
  <c r="D103" i="3" l="1"/>
  <c r="E103" i="3" l="1"/>
  <c r="F103" i="3" s="1"/>
  <c r="B104" i="3" s="1"/>
  <c r="G103" i="3"/>
  <c r="D104" i="3" l="1"/>
  <c r="E104" i="3" l="1"/>
  <c r="F104" i="3" s="1"/>
  <c r="B105" i="3" s="1"/>
  <c r="G104" i="3"/>
  <c r="D105" i="3" l="1"/>
  <c r="E105" i="3" l="1"/>
  <c r="F105" i="3" s="1"/>
  <c r="B106" i="3" s="1"/>
  <c r="G105" i="3"/>
  <c r="D106" i="3" l="1"/>
  <c r="E106" i="3" l="1"/>
  <c r="F106" i="3" s="1"/>
  <c r="B107" i="3" s="1"/>
  <c r="G106" i="3"/>
  <c r="D107" i="3" l="1"/>
  <c r="E107" i="3" l="1"/>
  <c r="F107" i="3" s="1"/>
  <c r="B108" i="3" s="1"/>
  <c r="G107" i="3"/>
  <c r="D108" i="3" l="1"/>
  <c r="E108" i="3" l="1"/>
  <c r="F108" i="3" s="1"/>
  <c r="B109" i="3" s="1"/>
  <c r="G108" i="3"/>
  <c r="D109" i="3" l="1"/>
  <c r="E109" i="3" l="1"/>
  <c r="F109" i="3" s="1"/>
  <c r="B110" i="3" s="1"/>
  <c r="G109" i="3"/>
  <c r="D110" i="3" l="1"/>
  <c r="E110" i="3" l="1"/>
  <c r="F110" i="3" s="1"/>
  <c r="B111" i="3" s="1"/>
  <c r="G110" i="3"/>
  <c r="D111" i="3" l="1"/>
  <c r="E111" i="3" l="1"/>
  <c r="F111" i="3" s="1"/>
  <c r="B112" i="3" s="1"/>
  <c r="G111" i="3"/>
  <c r="D112" i="3" l="1"/>
  <c r="E112" i="3" l="1"/>
  <c r="F112" i="3" s="1"/>
  <c r="B113" i="3" s="1"/>
  <c r="G112" i="3"/>
  <c r="D113" i="3" l="1"/>
  <c r="E113" i="3" l="1"/>
  <c r="F113" i="3" s="1"/>
  <c r="B114" i="3" s="1"/>
  <c r="G113" i="3"/>
  <c r="D114" i="3" l="1"/>
  <c r="E114" i="3" l="1"/>
  <c r="F114" i="3" s="1"/>
  <c r="B115" i="3" s="1"/>
  <c r="G114" i="3"/>
  <c r="D115" i="3" l="1"/>
  <c r="E115" i="3" l="1"/>
  <c r="F115" i="3" s="1"/>
  <c r="B116" i="3" s="1"/>
  <c r="G115" i="3"/>
  <c r="D116" i="3" l="1"/>
  <c r="E116" i="3" l="1"/>
  <c r="F116" i="3" s="1"/>
  <c r="B117" i="3" s="1"/>
  <c r="G116" i="3"/>
  <c r="D117" i="3" l="1"/>
  <c r="E117" i="3" l="1"/>
  <c r="F117" i="3" s="1"/>
  <c r="B118" i="3" s="1"/>
  <c r="G117" i="3"/>
  <c r="D118" i="3" l="1"/>
  <c r="E118" i="3" l="1"/>
  <c r="F118" i="3" s="1"/>
  <c r="B119" i="3" s="1"/>
  <c r="G118" i="3"/>
  <c r="D119" i="3" l="1"/>
  <c r="E119" i="3" l="1"/>
  <c r="F119" i="3" s="1"/>
  <c r="B120" i="3" s="1"/>
  <c r="G119" i="3"/>
  <c r="D120" i="3" l="1"/>
  <c r="E120" i="3" l="1"/>
  <c r="F120" i="3" s="1"/>
  <c r="B121" i="3" s="1"/>
  <c r="G120" i="3"/>
  <c r="D121" i="3" l="1"/>
  <c r="E121" i="3" l="1"/>
  <c r="F121" i="3" s="1"/>
  <c r="B122" i="3" s="1"/>
  <c r="G121" i="3"/>
  <c r="D122" i="3" l="1"/>
  <c r="E122" i="3" l="1"/>
  <c r="F122" i="3" s="1"/>
  <c r="B123" i="3" s="1"/>
  <c r="G122" i="3"/>
  <c r="D123" i="3" l="1"/>
  <c r="E123" i="3" l="1"/>
  <c r="F123" i="3" s="1"/>
  <c r="B124" i="3" s="1"/>
  <c r="G123" i="3"/>
  <c r="D124" i="3" l="1"/>
  <c r="E124" i="3" l="1"/>
  <c r="F124" i="3" s="1"/>
  <c r="B125" i="3" s="1"/>
  <c r="G124" i="3"/>
  <c r="D125" i="3" l="1"/>
  <c r="E125" i="3" l="1"/>
  <c r="F125" i="3" s="1"/>
  <c r="B126" i="3" s="1"/>
  <c r="G125" i="3"/>
  <c r="D126" i="3" l="1"/>
  <c r="E126" i="3" l="1"/>
  <c r="F126" i="3" s="1"/>
  <c r="B127" i="3" s="1"/>
  <c r="G126" i="3"/>
  <c r="D127" i="3" l="1"/>
  <c r="E127" i="3" l="1"/>
  <c r="F127" i="3" s="1"/>
  <c r="B128" i="3" s="1"/>
  <c r="G127" i="3"/>
  <c r="D128" i="3" l="1"/>
  <c r="E128" i="3" l="1"/>
  <c r="F128" i="3" s="1"/>
  <c r="B129" i="3" s="1"/>
  <c r="G128" i="3"/>
  <c r="D129" i="3" l="1"/>
  <c r="E129" i="3" l="1"/>
  <c r="F129" i="3" s="1"/>
  <c r="B130" i="3" s="1"/>
  <c r="G129" i="3"/>
  <c r="D130" i="3" l="1"/>
  <c r="E130" i="3" l="1"/>
  <c r="F130" i="3" s="1"/>
  <c r="B131" i="3" s="1"/>
  <c r="G130" i="3"/>
  <c r="D131" i="3" l="1"/>
  <c r="E131" i="3" l="1"/>
  <c r="F131" i="3" s="1"/>
  <c r="B132" i="3" s="1"/>
  <c r="G131" i="3"/>
  <c r="D132" i="3" l="1"/>
  <c r="E132" i="3" l="1"/>
  <c r="F132" i="3" s="1"/>
  <c r="B133" i="3" s="1"/>
  <c r="G132" i="3"/>
  <c r="D133" i="3" l="1"/>
  <c r="E133" i="3" l="1"/>
  <c r="F133" i="3" s="1"/>
  <c r="B134" i="3" s="1"/>
  <c r="G133" i="3"/>
  <c r="D134" i="3" l="1"/>
  <c r="E134" i="3" l="1"/>
  <c r="F134" i="3" s="1"/>
  <c r="B135" i="3" s="1"/>
  <c r="G134" i="3"/>
  <c r="D135" i="3" l="1"/>
  <c r="E135" i="3" l="1"/>
  <c r="F135" i="3" s="1"/>
  <c r="B136" i="3" s="1"/>
  <c r="G135" i="3"/>
  <c r="D136" i="3" l="1"/>
  <c r="E136" i="3" l="1"/>
  <c r="F136" i="3" s="1"/>
  <c r="B137" i="3" s="1"/>
  <c r="G136" i="3"/>
  <c r="D137" i="3" l="1"/>
  <c r="E137" i="3" l="1"/>
  <c r="F137" i="3" s="1"/>
  <c r="B138" i="3" s="1"/>
  <c r="G137" i="3"/>
  <c r="D138" i="3" l="1"/>
  <c r="E138" i="3" l="1"/>
  <c r="F138" i="3" s="1"/>
  <c r="B139" i="3" s="1"/>
  <c r="G138" i="3"/>
  <c r="D139" i="3" l="1"/>
  <c r="E139" i="3" l="1"/>
  <c r="F139" i="3" s="1"/>
  <c r="B140" i="3" s="1"/>
  <c r="G139" i="3"/>
  <c r="D140" i="3" l="1"/>
  <c r="E140" i="3" l="1"/>
  <c r="F140" i="3" s="1"/>
  <c r="B141" i="3" s="1"/>
  <c r="G140" i="3"/>
  <c r="D141" i="3" l="1"/>
  <c r="E141" i="3" l="1"/>
  <c r="F141" i="3" s="1"/>
  <c r="B142" i="3" s="1"/>
  <c r="G141" i="3"/>
  <c r="D142" i="3" l="1"/>
  <c r="E142" i="3" l="1"/>
  <c r="F142" i="3" s="1"/>
  <c r="B143" i="3" s="1"/>
  <c r="G142" i="3"/>
  <c r="D143" i="3" l="1"/>
  <c r="E143" i="3" l="1"/>
  <c r="F143" i="3" s="1"/>
  <c r="B144" i="3" s="1"/>
  <c r="G143" i="3"/>
  <c r="D144" i="3" l="1"/>
  <c r="E144" i="3" l="1"/>
  <c r="F144" i="3" s="1"/>
  <c r="B145" i="3" s="1"/>
  <c r="G144" i="3"/>
  <c r="D145" i="3" l="1"/>
  <c r="E145" i="3" l="1"/>
  <c r="F145" i="3" s="1"/>
  <c r="B146" i="3" s="1"/>
  <c r="G145" i="3"/>
  <c r="D146" i="3" l="1"/>
  <c r="E146" i="3" l="1"/>
  <c r="F146" i="3" s="1"/>
  <c r="B147" i="3" s="1"/>
  <c r="G146" i="3"/>
  <c r="D147" i="3" l="1"/>
  <c r="E147" i="3" l="1"/>
  <c r="F147" i="3" s="1"/>
  <c r="B148" i="3" s="1"/>
  <c r="G147" i="3"/>
  <c r="D148" i="3" l="1"/>
  <c r="E148" i="3" l="1"/>
  <c r="F148" i="3" s="1"/>
  <c r="B149" i="3" s="1"/>
  <c r="G148" i="3"/>
  <c r="D149" i="3" l="1"/>
  <c r="E149" i="3" l="1"/>
  <c r="F149" i="3" s="1"/>
  <c r="B150" i="3" s="1"/>
  <c r="G149" i="3"/>
  <c r="D150" i="3" l="1"/>
  <c r="E150" i="3" l="1"/>
  <c r="F150" i="3" s="1"/>
  <c r="B151" i="3" s="1"/>
  <c r="G150" i="3"/>
  <c r="D151" i="3" l="1"/>
  <c r="E151" i="3" l="1"/>
  <c r="F151" i="3" s="1"/>
  <c r="B152" i="3" s="1"/>
  <c r="G151" i="3"/>
  <c r="D152" i="3" l="1"/>
  <c r="E152" i="3" l="1"/>
  <c r="F152" i="3" s="1"/>
  <c r="B153" i="3" s="1"/>
  <c r="G152" i="3"/>
  <c r="D153" i="3" l="1"/>
  <c r="E153" i="3" l="1"/>
  <c r="F153" i="3" s="1"/>
  <c r="B154" i="3" s="1"/>
  <c r="G153" i="3"/>
  <c r="D154" i="3" l="1"/>
  <c r="E154" i="3" l="1"/>
  <c r="F154" i="3" s="1"/>
  <c r="B155" i="3" s="1"/>
  <c r="G154" i="3"/>
  <c r="D155" i="3" l="1"/>
  <c r="E155" i="3" l="1"/>
  <c r="F155" i="3" s="1"/>
  <c r="B156" i="3" s="1"/>
  <c r="G155" i="3"/>
  <c r="D156" i="3" l="1"/>
  <c r="E156" i="3" l="1"/>
  <c r="F156" i="3" s="1"/>
  <c r="B157" i="3" s="1"/>
  <c r="G156" i="3"/>
  <c r="D157" i="3" l="1"/>
  <c r="E157" i="3" l="1"/>
  <c r="F157" i="3" s="1"/>
  <c r="B158" i="3" s="1"/>
  <c r="G157" i="3"/>
  <c r="D158" i="3" l="1"/>
  <c r="E158" i="3" l="1"/>
  <c r="F158" i="3" s="1"/>
  <c r="B159" i="3" s="1"/>
  <c r="G158" i="3"/>
  <c r="D159" i="3" l="1"/>
  <c r="E159" i="3" l="1"/>
  <c r="F159" i="3" s="1"/>
  <c r="B160" i="3" s="1"/>
  <c r="G159" i="3"/>
  <c r="D160" i="3" l="1"/>
  <c r="E160" i="3" l="1"/>
  <c r="F160" i="3" s="1"/>
  <c r="B161" i="3" s="1"/>
  <c r="G160" i="3"/>
  <c r="D161" i="3" l="1"/>
  <c r="E161" i="3" l="1"/>
  <c r="F161" i="3" s="1"/>
  <c r="B162" i="3" s="1"/>
  <c r="G161" i="3"/>
  <c r="D162" i="3" l="1"/>
  <c r="E162" i="3" l="1"/>
  <c r="F162" i="3" s="1"/>
  <c r="B163" i="3" s="1"/>
  <c r="G162" i="3"/>
  <c r="D163" i="3" l="1"/>
  <c r="E163" i="3" l="1"/>
  <c r="F163" i="3" s="1"/>
  <c r="B164" i="3" s="1"/>
  <c r="G163" i="3"/>
  <c r="D164" i="3" l="1"/>
  <c r="E164" i="3" l="1"/>
  <c r="F164" i="3" s="1"/>
  <c r="B165" i="3" s="1"/>
  <c r="G164" i="3"/>
  <c r="D165" i="3" l="1"/>
  <c r="E165" i="3" l="1"/>
  <c r="F165" i="3" s="1"/>
  <c r="B166" i="3" s="1"/>
  <c r="G165" i="3"/>
  <c r="D166" i="3" l="1"/>
  <c r="E166" i="3" l="1"/>
  <c r="F166" i="3" s="1"/>
  <c r="B167" i="3" s="1"/>
  <c r="G166" i="3"/>
  <c r="D167" i="3" l="1"/>
  <c r="E167" i="3" l="1"/>
  <c r="F167" i="3" s="1"/>
  <c r="B168" i="3" s="1"/>
  <c r="G167" i="3"/>
  <c r="D168" i="3" l="1"/>
  <c r="E168" i="3" l="1"/>
  <c r="F168" i="3" s="1"/>
  <c r="B169" i="3" s="1"/>
  <c r="G168" i="3"/>
  <c r="D169" i="3" l="1"/>
  <c r="E169" i="3" l="1"/>
  <c r="F169" i="3" s="1"/>
  <c r="B170" i="3" s="1"/>
  <c r="G169" i="3"/>
  <c r="D170" i="3" l="1"/>
  <c r="E170" i="3" l="1"/>
  <c r="F170" i="3" s="1"/>
  <c r="B171" i="3" s="1"/>
  <c r="G170" i="3"/>
  <c r="D171" i="3" l="1"/>
  <c r="E171" i="3" l="1"/>
  <c r="F171" i="3" s="1"/>
  <c r="B172" i="3" s="1"/>
  <c r="G171" i="3"/>
  <c r="D172" i="3" l="1"/>
  <c r="E172" i="3" l="1"/>
  <c r="F172" i="3" s="1"/>
  <c r="B173" i="3" s="1"/>
  <c r="G172" i="3"/>
  <c r="D173" i="3" l="1"/>
  <c r="E173" i="3" l="1"/>
  <c r="F173" i="3" s="1"/>
  <c r="B174" i="3" s="1"/>
  <c r="G173" i="3"/>
  <c r="D174" i="3" l="1"/>
  <c r="E174" i="3" l="1"/>
  <c r="F174" i="3" s="1"/>
  <c r="B175" i="3" s="1"/>
  <c r="G174" i="3"/>
  <c r="D175" i="3" l="1"/>
  <c r="E175" i="3" l="1"/>
  <c r="F175" i="3" s="1"/>
  <c r="B176" i="3" s="1"/>
  <c r="G175" i="3"/>
  <c r="D176" i="3" l="1"/>
  <c r="E176" i="3" l="1"/>
  <c r="F176" i="3" s="1"/>
  <c r="B177" i="3" s="1"/>
  <c r="G176" i="3"/>
  <c r="D177" i="3" l="1"/>
  <c r="E177" i="3" l="1"/>
  <c r="F177" i="3" s="1"/>
  <c r="B178" i="3" s="1"/>
  <c r="G177" i="3"/>
  <c r="D178" i="3" l="1"/>
  <c r="E178" i="3" l="1"/>
  <c r="F178" i="3" s="1"/>
  <c r="B179" i="3" s="1"/>
  <c r="G178" i="3"/>
  <c r="D179" i="3" l="1"/>
  <c r="E179" i="3" l="1"/>
  <c r="F179" i="3" s="1"/>
  <c r="B180" i="3" s="1"/>
  <c r="G179" i="3"/>
  <c r="D180" i="3" l="1"/>
  <c r="E180" i="3" l="1"/>
  <c r="F180" i="3" s="1"/>
  <c r="B181" i="3" s="1"/>
  <c r="G180" i="3"/>
  <c r="D181" i="3" l="1"/>
  <c r="E181" i="3" l="1"/>
  <c r="F181" i="3" s="1"/>
  <c r="B182" i="3" s="1"/>
  <c r="G181" i="3"/>
  <c r="D182" i="3" l="1"/>
  <c r="E182" i="3" l="1"/>
  <c r="F182" i="3" s="1"/>
  <c r="B183" i="3" s="1"/>
  <c r="G182" i="3"/>
  <c r="D183" i="3" l="1"/>
  <c r="E183" i="3" l="1"/>
  <c r="F183" i="3" s="1"/>
  <c r="B184" i="3" s="1"/>
  <c r="G183" i="3"/>
  <c r="D184" i="3" l="1"/>
  <c r="E184" i="3" l="1"/>
  <c r="F184" i="3" s="1"/>
  <c r="B185" i="3" s="1"/>
  <c r="G184" i="3"/>
  <c r="D185" i="3" l="1"/>
  <c r="E185" i="3" l="1"/>
  <c r="F185" i="3" s="1"/>
  <c r="B186" i="3" s="1"/>
  <c r="G185" i="3"/>
  <c r="D186" i="3" l="1"/>
  <c r="E186" i="3" l="1"/>
  <c r="F186" i="3" s="1"/>
  <c r="B187" i="3" s="1"/>
  <c r="G186" i="3"/>
  <c r="D187" i="3" l="1"/>
  <c r="E187" i="3" l="1"/>
  <c r="F187" i="3" s="1"/>
  <c r="B188" i="3" s="1"/>
  <c r="G187" i="3"/>
  <c r="D188" i="3" l="1"/>
  <c r="E188" i="3" l="1"/>
  <c r="F188" i="3" s="1"/>
  <c r="B189" i="3" s="1"/>
  <c r="G188" i="3"/>
  <c r="D189" i="3" l="1"/>
  <c r="E189" i="3" l="1"/>
  <c r="F189" i="3" s="1"/>
  <c r="B190" i="3" s="1"/>
  <c r="G189" i="3"/>
  <c r="D190" i="3" l="1"/>
  <c r="E190" i="3" l="1"/>
  <c r="F190" i="3" s="1"/>
  <c r="B191" i="3" s="1"/>
  <c r="G190" i="3"/>
  <c r="D191" i="3" l="1"/>
  <c r="E191" i="3" l="1"/>
  <c r="F191" i="3" s="1"/>
  <c r="B192" i="3" s="1"/>
  <c r="G191" i="3"/>
  <c r="D192" i="3" l="1"/>
  <c r="E192" i="3" l="1"/>
  <c r="F192" i="3" s="1"/>
  <c r="B193" i="3" s="1"/>
  <c r="G192" i="3"/>
  <c r="D193" i="3" l="1"/>
  <c r="E193" i="3" l="1"/>
  <c r="F193" i="3" s="1"/>
  <c r="B194" i="3" s="1"/>
  <c r="G193" i="3"/>
  <c r="D194" i="3" l="1"/>
  <c r="E194" i="3" l="1"/>
  <c r="F194" i="3" s="1"/>
  <c r="B195" i="3" s="1"/>
  <c r="G194" i="3"/>
  <c r="D195" i="3" l="1"/>
  <c r="E195" i="3" l="1"/>
  <c r="F195" i="3" s="1"/>
  <c r="B196" i="3" s="1"/>
  <c r="G195" i="3"/>
  <c r="D196" i="3" l="1"/>
  <c r="E196" i="3" l="1"/>
  <c r="F196" i="3" s="1"/>
  <c r="B197" i="3" s="1"/>
  <c r="G196" i="3"/>
  <c r="D197" i="3" l="1"/>
  <c r="E197" i="3" l="1"/>
  <c r="F197" i="3" s="1"/>
  <c r="B198" i="3" s="1"/>
  <c r="G197" i="3"/>
  <c r="D198" i="3" l="1"/>
  <c r="E198" i="3" l="1"/>
  <c r="F198" i="3" s="1"/>
  <c r="B199" i="3" s="1"/>
  <c r="G198" i="3"/>
  <c r="D199" i="3" l="1"/>
  <c r="E199" i="3" l="1"/>
  <c r="F199" i="3" s="1"/>
  <c r="B200" i="3" s="1"/>
  <c r="G199" i="3"/>
  <c r="D200" i="3" l="1"/>
  <c r="E200" i="3" l="1"/>
  <c r="F200" i="3" s="1"/>
  <c r="B201" i="3" s="1"/>
  <c r="G200" i="3"/>
  <c r="D201" i="3" l="1"/>
  <c r="E201" i="3" l="1"/>
  <c r="F201" i="3" s="1"/>
  <c r="B202" i="3" s="1"/>
  <c r="G201" i="3"/>
  <c r="D202" i="3" l="1"/>
  <c r="E202" i="3" l="1"/>
  <c r="F202" i="3" s="1"/>
  <c r="B203" i="3" s="1"/>
  <c r="G202" i="3"/>
  <c r="D203" i="3" l="1"/>
  <c r="E203" i="3" l="1"/>
  <c r="F203" i="3" s="1"/>
  <c r="B204" i="3" s="1"/>
  <c r="G203" i="3"/>
  <c r="D204" i="3" l="1"/>
  <c r="E204" i="3" l="1"/>
  <c r="F204" i="3" s="1"/>
  <c r="B205" i="3" s="1"/>
  <c r="G204" i="3"/>
  <c r="D205" i="3" l="1"/>
  <c r="E205" i="3" l="1"/>
  <c r="F205" i="3" s="1"/>
  <c r="B206" i="3" s="1"/>
  <c r="G205" i="3"/>
  <c r="D206" i="3" l="1"/>
  <c r="E206" i="3" l="1"/>
  <c r="F206" i="3" s="1"/>
  <c r="B207" i="3" s="1"/>
  <c r="G206" i="3"/>
  <c r="D207" i="3" l="1"/>
  <c r="E207" i="3" l="1"/>
  <c r="F207" i="3" s="1"/>
  <c r="B208" i="3" s="1"/>
  <c r="G207" i="3"/>
  <c r="D208" i="3" l="1"/>
  <c r="E208" i="3" l="1"/>
  <c r="F208" i="3" s="1"/>
  <c r="B209" i="3" s="1"/>
  <c r="G208" i="3"/>
  <c r="D209" i="3" l="1"/>
  <c r="E209" i="3" l="1"/>
  <c r="F209" i="3" s="1"/>
  <c r="B210" i="3" s="1"/>
  <c r="G209" i="3"/>
  <c r="D210" i="3" l="1"/>
  <c r="E210" i="3" l="1"/>
  <c r="F210" i="3" s="1"/>
  <c r="B211" i="3" s="1"/>
  <c r="G210" i="3"/>
  <c r="D211" i="3" l="1"/>
  <c r="E211" i="3" l="1"/>
  <c r="F211" i="3" s="1"/>
  <c r="B212" i="3" s="1"/>
  <c r="G211" i="3"/>
  <c r="D212" i="3" l="1"/>
  <c r="E212" i="3" l="1"/>
  <c r="F212" i="3" s="1"/>
  <c r="B213" i="3" s="1"/>
  <c r="G212" i="3"/>
  <c r="D213" i="3" l="1"/>
  <c r="E213" i="3" l="1"/>
  <c r="F213" i="3" s="1"/>
  <c r="B214" i="3" s="1"/>
  <c r="G213" i="3"/>
  <c r="D214" i="3" l="1"/>
  <c r="E214" i="3" l="1"/>
  <c r="F214" i="3" s="1"/>
  <c r="B215" i="3" s="1"/>
  <c r="G214" i="3"/>
  <c r="D215" i="3" l="1"/>
  <c r="E215" i="3" l="1"/>
  <c r="F215" i="3" s="1"/>
  <c r="B216" i="3" s="1"/>
  <c r="G215" i="3"/>
  <c r="D216" i="3" l="1"/>
  <c r="E216" i="3" l="1"/>
  <c r="F216" i="3" s="1"/>
  <c r="B217" i="3" s="1"/>
  <c r="G216" i="3"/>
  <c r="D217" i="3" l="1"/>
  <c r="E217" i="3" l="1"/>
  <c r="F217" i="3" s="1"/>
  <c r="B218" i="3" s="1"/>
  <c r="G217" i="3"/>
  <c r="D218" i="3" l="1"/>
  <c r="E218" i="3" l="1"/>
  <c r="F218" i="3" s="1"/>
  <c r="B219" i="3" s="1"/>
  <c r="G218" i="3"/>
  <c r="D219" i="3" l="1"/>
  <c r="E219" i="3" l="1"/>
  <c r="F219" i="3" s="1"/>
  <c r="B220" i="3" s="1"/>
  <c r="G219" i="3"/>
  <c r="D220" i="3" l="1"/>
  <c r="E220" i="3" l="1"/>
  <c r="F220" i="3" s="1"/>
  <c r="B221" i="3" s="1"/>
  <c r="G220" i="3"/>
  <c r="D221" i="3" l="1"/>
  <c r="E221" i="3" l="1"/>
  <c r="F221" i="3" s="1"/>
  <c r="B222" i="3" s="1"/>
  <c r="G221" i="3"/>
  <c r="D222" i="3" l="1"/>
  <c r="E222" i="3" l="1"/>
  <c r="F222" i="3" s="1"/>
  <c r="B223" i="3" s="1"/>
  <c r="G222" i="3"/>
  <c r="D223" i="3" l="1"/>
  <c r="E223" i="3" l="1"/>
  <c r="F223" i="3" s="1"/>
  <c r="B224" i="3" s="1"/>
  <c r="G223" i="3"/>
  <c r="D224" i="3" l="1"/>
  <c r="E224" i="3" l="1"/>
  <c r="F224" i="3" s="1"/>
  <c r="B225" i="3" s="1"/>
  <c r="G224" i="3"/>
  <c r="D225" i="3" l="1"/>
  <c r="E225" i="3" l="1"/>
  <c r="F225" i="3" s="1"/>
  <c r="B226" i="3" s="1"/>
  <c r="G225" i="3"/>
  <c r="D226" i="3" l="1"/>
  <c r="E226" i="3" l="1"/>
  <c r="F226" i="3" s="1"/>
  <c r="B227" i="3" s="1"/>
  <c r="G226" i="3"/>
  <c r="D227" i="3" l="1"/>
  <c r="E227" i="3" l="1"/>
  <c r="F227" i="3" s="1"/>
  <c r="B228" i="3" s="1"/>
  <c r="G227" i="3"/>
  <c r="D228" i="3" l="1"/>
  <c r="E228" i="3" l="1"/>
  <c r="F228" i="3" s="1"/>
  <c r="B229" i="3" s="1"/>
  <c r="G228" i="3"/>
  <c r="D229" i="3" l="1"/>
  <c r="E229" i="3" l="1"/>
  <c r="F229" i="3" s="1"/>
  <c r="B230" i="3" s="1"/>
  <c r="G229" i="3"/>
  <c r="D230" i="3" l="1"/>
  <c r="E230" i="3" l="1"/>
  <c r="F230" i="3" s="1"/>
  <c r="B231" i="3" s="1"/>
  <c r="G230" i="3"/>
  <c r="D231" i="3" l="1"/>
  <c r="E231" i="3" l="1"/>
  <c r="F231" i="3" s="1"/>
  <c r="B232" i="3" s="1"/>
  <c r="G231" i="3"/>
  <c r="D232" i="3" l="1"/>
  <c r="E232" i="3" l="1"/>
  <c r="F232" i="3" s="1"/>
  <c r="B233" i="3" s="1"/>
  <c r="G232" i="3"/>
  <c r="D233" i="3" l="1"/>
  <c r="E233" i="3" l="1"/>
  <c r="F233" i="3" s="1"/>
  <c r="B234" i="3" s="1"/>
  <c r="G233" i="3"/>
  <c r="D234" i="3" l="1"/>
  <c r="E234" i="3" l="1"/>
  <c r="F234" i="3" s="1"/>
  <c r="B235" i="3" s="1"/>
  <c r="G234" i="3"/>
  <c r="D235" i="3" l="1"/>
  <c r="E235" i="3" l="1"/>
  <c r="F235" i="3" s="1"/>
  <c r="B236" i="3" s="1"/>
  <c r="G235" i="3"/>
  <c r="D236" i="3" l="1"/>
  <c r="E236" i="3" l="1"/>
  <c r="F236" i="3" s="1"/>
  <c r="B237" i="3" s="1"/>
  <c r="G236" i="3"/>
  <c r="D237" i="3" l="1"/>
  <c r="E237" i="3" l="1"/>
  <c r="F237" i="3" s="1"/>
  <c r="B238" i="3" s="1"/>
  <c r="G237" i="3"/>
  <c r="D238" i="3" l="1"/>
  <c r="E238" i="3" l="1"/>
  <c r="F238" i="3" s="1"/>
  <c r="B239" i="3" s="1"/>
  <c r="G238" i="3"/>
  <c r="D239" i="3" l="1"/>
  <c r="E239" i="3" l="1"/>
  <c r="F239" i="3" s="1"/>
  <c r="B240" i="3" s="1"/>
  <c r="G239" i="3"/>
  <c r="D240" i="3" l="1"/>
  <c r="E240" i="3" l="1"/>
  <c r="F240" i="3" s="1"/>
  <c r="B241" i="3" s="1"/>
  <c r="G240" i="3"/>
  <c r="D241" i="3" l="1"/>
  <c r="E241" i="3" l="1"/>
  <c r="F241" i="3" s="1"/>
  <c r="B242" i="3" s="1"/>
  <c r="G241" i="3"/>
  <c r="D242" i="3" l="1"/>
  <c r="E242" i="3" l="1"/>
  <c r="F242" i="3" s="1"/>
  <c r="B243" i="3" s="1"/>
  <c r="G242" i="3"/>
  <c r="D243" i="3" l="1"/>
  <c r="E243" i="3" l="1"/>
  <c r="F243" i="3" s="1"/>
  <c r="B244" i="3" s="1"/>
  <c r="G243" i="3"/>
  <c r="D244" i="3" l="1"/>
  <c r="E244" i="3" l="1"/>
  <c r="F244" i="3" s="1"/>
  <c r="B245" i="3" s="1"/>
  <c r="G244" i="3"/>
  <c r="D245" i="3" l="1"/>
  <c r="E245" i="3" l="1"/>
  <c r="F245" i="3" s="1"/>
  <c r="B246" i="3" s="1"/>
  <c r="G245" i="3"/>
  <c r="D246" i="3" l="1"/>
  <c r="E246" i="3" l="1"/>
  <c r="F246" i="3" s="1"/>
  <c r="B247" i="3" s="1"/>
  <c r="G246" i="3"/>
  <c r="D247" i="3" l="1"/>
  <c r="E247" i="3" l="1"/>
  <c r="F247" i="3" s="1"/>
  <c r="D248" i="3"/>
  <c r="E248" i="3" s="1"/>
  <c r="G247" i="3"/>
</calcChain>
</file>

<file path=xl/sharedStrings.xml><?xml version="1.0" encoding="utf-8"?>
<sst xmlns="http://schemas.openxmlformats.org/spreadsheetml/2006/main" count="123" uniqueCount="109">
  <si>
    <t>Revenue</t>
  </si>
  <si>
    <t>Effective Gross Income</t>
  </si>
  <si>
    <t>Property taxes</t>
  </si>
  <si>
    <t>Management fees</t>
  </si>
  <si>
    <t>Insurance</t>
  </si>
  <si>
    <t>Maintenance</t>
  </si>
  <si>
    <t>Janitorial</t>
  </si>
  <si>
    <t>Proforma - projected statement for six years</t>
  </si>
  <si>
    <t>Triple Net Rent Income</t>
  </si>
  <si>
    <t>Year 1</t>
  </si>
  <si>
    <t>Gross Potential Income</t>
  </si>
  <si>
    <t>Less Nonreimburseable Expenses</t>
  </si>
  <si>
    <t>Common Area Maintenace (CAM) detail</t>
  </si>
  <si>
    <t>Landscaping</t>
  </si>
  <si>
    <t>CAM Total</t>
  </si>
  <si>
    <t>Nonreimburseable Expense detail</t>
  </si>
  <si>
    <t>Less Reimburseable CAM</t>
  </si>
  <si>
    <t>Plus Reimburseable CAM</t>
  </si>
  <si>
    <t>Net Operating Income (NOI)</t>
  </si>
  <si>
    <t>Rent detail</t>
  </si>
  <si>
    <t>Rate</t>
  </si>
  <si>
    <t>Yearly Increase</t>
  </si>
  <si>
    <t>sq ft</t>
  </si>
  <si>
    <t>Occupancy:</t>
  </si>
  <si>
    <t>Rentable Area:</t>
  </si>
  <si>
    <t># of tenants:</t>
  </si>
  <si>
    <t>Vacancy:</t>
  </si>
  <si>
    <t>Cost:</t>
  </si>
  <si>
    <t>Equity:</t>
  </si>
  <si>
    <t>Debt:</t>
  </si>
  <si>
    <t>Loan Term:</t>
  </si>
  <si>
    <t>Loan Rate:</t>
  </si>
  <si>
    <t>yrs</t>
  </si>
  <si>
    <t>Depreciable Amount:</t>
  </si>
  <si>
    <t>Depreciable Term:</t>
  </si>
  <si>
    <t>Cash flow from operations</t>
  </si>
  <si>
    <t>Net operating Income (NOI)</t>
  </si>
  <si>
    <t>Before tax cash flow</t>
  </si>
  <si>
    <t>Less mortgage balance</t>
  </si>
  <si>
    <t>Less Vacancy</t>
  </si>
  <si>
    <t>Year 2</t>
  </si>
  <si>
    <t>Year 3</t>
  </si>
  <si>
    <t>Year 4</t>
  </si>
  <si>
    <t>Year 5</t>
  </si>
  <si>
    <t>Year 6</t>
  </si>
  <si>
    <t>Cap Rate for Sale:</t>
  </si>
  <si>
    <t>Before tax cash flow from sale</t>
  </si>
  <si>
    <t>Sales proceeds</t>
  </si>
  <si>
    <t>cap rate</t>
  </si>
  <si>
    <t>Taxable Income</t>
  </si>
  <si>
    <t>Less interest expense</t>
  </si>
  <si>
    <t>Less debt service</t>
  </si>
  <si>
    <t>Less depreciation expense</t>
  </si>
  <si>
    <t>Income tax</t>
  </si>
  <si>
    <t>Taxable income</t>
  </si>
  <si>
    <t>Income Tax Rate:</t>
  </si>
  <si>
    <t>Before tax cash flow (operations)</t>
  </si>
  <si>
    <t>After tax cash flow (operations)</t>
  </si>
  <si>
    <t>Less income tax</t>
  </si>
  <si>
    <t>Original cost basis</t>
  </si>
  <si>
    <t>Less accumulated depreciation</t>
  </si>
  <si>
    <t>Adjusted basis</t>
  </si>
  <si>
    <t>Amount subject to capital gain</t>
  </si>
  <si>
    <t>Capital gain tax</t>
  </si>
  <si>
    <t>Capital Gain Tax Rate:</t>
  </si>
  <si>
    <t>After tax cash flow from sale at end of year 5</t>
  </si>
  <si>
    <t>Cash flows by year</t>
  </si>
  <si>
    <t>After tax operations</t>
  </si>
  <si>
    <t>After tax sale of property</t>
  </si>
  <si>
    <t>Total after tax cash flow</t>
  </si>
  <si>
    <t>Internal Rate of Return</t>
  </si>
  <si>
    <t>Year 0</t>
  </si>
  <si>
    <t>Debt coverage ratio</t>
  </si>
  <si>
    <t>Equity investment</t>
  </si>
  <si>
    <t>Property details</t>
  </si>
  <si>
    <t>Lease term:</t>
  </si>
  <si>
    <t>per sq ft</t>
  </si>
  <si>
    <t>Rental Rate Year 1:</t>
  </si>
  <si>
    <t>Yearly Increase:</t>
  </si>
  <si>
    <t>Depreciation Schedule</t>
  </si>
  <si>
    <t>Management Fee:</t>
  </si>
  <si>
    <t>Office Building</t>
  </si>
  <si>
    <t>100,000 Sq Ft</t>
  </si>
  <si>
    <t>FINA 455 - Excel Case #2 - Fall 2021</t>
  </si>
  <si>
    <t>Land Value:</t>
  </si>
  <si>
    <t>original template</t>
  </si>
  <si>
    <t>Armotisation Schedule</t>
  </si>
  <si>
    <t>Principal</t>
  </si>
  <si>
    <t>Term</t>
  </si>
  <si>
    <t>Annual Rate</t>
  </si>
  <si>
    <t>Initial Date</t>
  </si>
  <si>
    <t>No of Payments</t>
  </si>
  <si>
    <t>Montly Rate</t>
  </si>
  <si>
    <t>Mortgage Payment</t>
  </si>
  <si>
    <t>Beginning Balance</t>
  </si>
  <si>
    <t>Payment</t>
  </si>
  <si>
    <t>Interest</t>
  </si>
  <si>
    <t>Ending Balance</t>
  </si>
  <si>
    <t>Month</t>
  </si>
  <si>
    <t>Annual Interest expense</t>
  </si>
  <si>
    <t>Particulars</t>
  </si>
  <si>
    <t>Original Cost</t>
  </si>
  <si>
    <t>Depreciation During the year</t>
  </si>
  <si>
    <t>End period Accumulated Depreciation</t>
  </si>
  <si>
    <t>Ending WDV</t>
  </si>
  <si>
    <t>Office building</t>
  </si>
  <si>
    <t>Depreciation period</t>
  </si>
  <si>
    <t>Sale at end of Year 5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</si>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</sst>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.0_);_(* \(#,##0.0\);_(* &quot;-&quot;?_);_(@_)"/>
    <numFmt numFmtId="169" formatCode="[$$-409]#,##0.00_ ;[Red]\-[$$-409]#,##0.00\ "/>
    <numFmt numFmtId="170" formatCode="_-* #,##0.0_-;\-* #,##0.0_-;_-* &quot;-&quot;?_-;_-@_-"/>
    <numFmt numFmtId="172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rgb="FFFF0000"/>
      <name val="Arial"/>
      <family val="2"/>
    </font>
    <font>
      <sz val="20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2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1"/>
    <xf numFmtId="0" fontId="1" fillId="0" borderId="0" xfId="0" applyFont="1"/>
    <xf numFmtId="167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166" fontId="0" fillId="0" borderId="0" xfId="0" applyNumberFormat="1"/>
    <xf numFmtId="165" fontId="1" fillId="0" borderId="0" xfId="0" applyNumberFormat="1" applyFont="1"/>
    <xf numFmtId="0" fontId="4" fillId="0" borderId="0" xfId="1" applyFont="1"/>
    <xf numFmtId="0" fontId="6" fillId="0" borderId="0" xfId="1" applyFont="1" applyAlignment="1">
      <alignment horizontal="right"/>
    </xf>
    <xf numFmtId="167" fontId="2" fillId="0" borderId="0" xfId="1" applyNumberFormat="1"/>
    <xf numFmtId="165" fontId="7" fillId="0" borderId="0" xfId="1" applyNumberFormat="1" applyFont="1"/>
    <xf numFmtId="0" fontId="7" fillId="0" borderId="0" xfId="1" applyFont="1"/>
    <xf numFmtId="0" fontId="2" fillId="0" borderId="0" xfId="1" applyAlignment="1">
      <alignment horizontal="center"/>
    </xf>
    <xf numFmtId="10" fontId="7" fillId="0" borderId="0" xfId="1" applyNumberFormat="1" applyFont="1"/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0" fontId="2" fillId="0" borderId="1" xfId="1" applyBorder="1"/>
    <xf numFmtId="10" fontId="7" fillId="0" borderId="1" xfId="1" applyNumberFormat="1" applyFont="1" applyBorder="1"/>
    <xf numFmtId="10" fontId="7" fillId="0" borderId="1" xfId="1" applyNumberFormat="1" applyFont="1" applyBorder="1" applyAlignment="1">
      <alignment horizontal="right"/>
    </xf>
    <xf numFmtId="0" fontId="6" fillId="0" borderId="1" xfId="1" applyFont="1" applyBorder="1"/>
    <xf numFmtId="165" fontId="8" fillId="0" borderId="1" xfId="1" applyNumberFormat="1" applyFont="1" applyBorder="1"/>
    <xf numFmtId="10" fontId="0" fillId="0" borderId="1" xfId="0" applyNumberFormat="1" applyBorder="1"/>
    <xf numFmtId="165" fontId="1" fillId="0" borderId="1" xfId="0" applyNumberFormat="1" applyFont="1" applyBorder="1"/>
    <xf numFmtId="165" fontId="7" fillId="0" borderId="1" xfId="1" applyNumberFormat="1" applyFont="1" applyBorder="1"/>
    <xf numFmtId="0" fontId="9" fillId="0" borderId="1" xfId="1" applyFont="1" applyBorder="1"/>
    <xf numFmtId="0" fontId="7" fillId="0" borderId="1" xfId="1" applyFont="1" applyBorder="1"/>
    <xf numFmtId="167" fontId="0" fillId="0" borderId="1" xfId="0" applyNumberFormat="1" applyBorder="1"/>
    <xf numFmtId="0" fontId="8" fillId="0" borderId="1" xfId="1" applyFont="1" applyBorder="1"/>
    <xf numFmtId="0" fontId="1" fillId="0" borderId="2" xfId="0" applyFont="1" applyBorder="1"/>
    <xf numFmtId="0" fontId="0" fillId="0" borderId="3" xfId="0" applyBorder="1"/>
    <xf numFmtId="167" fontId="0" fillId="0" borderId="3" xfId="0" applyNumberFormat="1" applyBorder="1"/>
    <xf numFmtId="167" fontId="0" fillId="0" borderId="4" xfId="0" applyNumberFormat="1" applyBorder="1"/>
    <xf numFmtId="0" fontId="0" fillId="0" borderId="5" xfId="0" applyBorder="1"/>
    <xf numFmtId="165" fontId="0" fillId="0" borderId="6" xfId="0" applyNumberFormat="1" applyBorder="1"/>
    <xf numFmtId="0" fontId="1" fillId="0" borderId="5" xfId="0" applyFont="1" applyBorder="1"/>
    <xf numFmtId="165" fontId="8" fillId="0" borderId="6" xfId="1" applyNumberFormat="1" applyFont="1" applyBorder="1"/>
    <xf numFmtId="0" fontId="7" fillId="0" borderId="5" xfId="1" applyFont="1" applyBorder="1"/>
    <xf numFmtId="0" fontId="8" fillId="0" borderId="7" xfId="1" applyFont="1" applyBorder="1"/>
    <xf numFmtId="0" fontId="2" fillId="0" borderId="8" xfId="1" applyBorder="1"/>
    <xf numFmtId="0" fontId="2" fillId="0" borderId="3" xfId="1" applyBorder="1"/>
    <xf numFmtId="0" fontId="9" fillId="0" borderId="3" xfId="1" applyFont="1" applyBorder="1"/>
    <xf numFmtId="167" fontId="1" fillId="0" borderId="3" xfId="0" applyNumberFormat="1" applyFont="1" applyBorder="1"/>
    <xf numFmtId="167" fontId="0" fillId="0" borderId="6" xfId="0" applyNumberFormat="1" applyBorder="1"/>
    <xf numFmtId="165" fontId="1" fillId="0" borderId="6" xfId="0" applyNumberFormat="1" applyFont="1" applyBorder="1"/>
    <xf numFmtId="0" fontId="0" fillId="0" borderId="7" xfId="0" applyBorder="1"/>
    <xf numFmtId="10" fontId="0" fillId="0" borderId="8" xfId="0" applyNumberFormat="1" applyBorder="1"/>
    <xf numFmtId="165" fontId="1" fillId="0" borderId="8" xfId="0" applyNumberFormat="1" applyFont="1" applyBorder="1"/>
    <xf numFmtId="165" fontId="0" fillId="0" borderId="3" xfId="0" applyNumberFormat="1" applyBorder="1"/>
    <xf numFmtId="166" fontId="0" fillId="0" borderId="3" xfId="0" applyNumberFormat="1" applyBorder="1"/>
    <xf numFmtId="0" fontId="0" fillId="0" borderId="4" xfId="0" applyBorder="1"/>
    <xf numFmtId="0" fontId="1" fillId="0" borderId="7" xfId="0" applyFont="1" applyBorder="1"/>
    <xf numFmtId="0" fontId="1" fillId="0" borderId="8" xfId="0" applyFont="1" applyBorder="1"/>
    <xf numFmtId="0" fontId="7" fillId="0" borderId="3" xfId="1" applyFont="1" applyBorder="1"/>
    <xf numFmtId="165" fontId="7" fillId="0" borderId="6" xfId="1" applyNumberFormat="1" applyFont="1" applyBorder="1"/>
    <xf numFmtId="0" fontId="7" fillId="0" borderId="7" xfId="1" applyFont="1" applyBorder="1"/>
    <xf numFmtId="10" fontId="7" fillId="0" borderId="8" xfId="1" applyNumberFormat="1" applyFont="1" applyBorder="1"/>
    <xf numFmtId="0" fontId="7" fillId="0" borderId="8" xfId="1" applyFont="1" applyBorder="1"/>
    <xf numFmtId="165" fontId="7" fillId="0" borderId="8" xfId="1" applyNumberFormat="1" applyFont="1" applyBorder="1"/>
    <xf numFmtId="165" fontId="7" fillId="0" borderId="9" xfId="1" applyNumberFormat="1" applyFont="1" applyBorder="1"/>
    <xf numFmtId="0" fontId="8" fillId="0" borderId="2" xfId="1" applyFont="1" applyBorder="1"/>
    <xf numFmtId="0" fontId="6" fillId="0" borderId="3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165" fontId="10" fillId="0" borderId="1" xfId="1" applyNumberFormat="1" applyFont="1" applyBorder="1"/>
    <xf numFmtId="165" fontId="10" fillId="0" borderId="6" xfId="1" applyNumberFormat="1" applyFont="1" applyBorder="1"/>
    <xf numFmtId="0" fontId="7" fillId="0" borderId="4" xfId="1" applyFont="1" applyBorder="1"/>
    <xf numFmtId="0" fontId="7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9" fontId="7" fillId="0" borderId="1" xfId="1" applyNumberFormat="1" applyFont="1" applyBorder="1"/>
    <xf numFmtId="9" fontId="7" fillId="0" borderId="1" xfId="1" applyNumberFormat="1" applyFont="1" applyBorder="1" applyAlignment="1">
      <alignment horizontal="center"/>
    </xf>
    <xf numFmtId="168" fontId="7" fillId="0" borderId="1" xfId="1" applyNumberFormat="1" applyFont="1" applyBorder="1"/>
    <xf numFmtId="166" fontId="7" fillId="0" borderId="1" xfId="1" applyNumberFormat="1" applyFont="1" applyBorder="1"/>
    <xf numFmtId="0" fontId="5" fillId="0" borderId="1" xfId="1" applyFont="1" applyBorder="1"/>
    <xf numFmtId="0" fontId="7" fillId="0" borderId="6" xfId="1" applyFont="1" applyBorder="1"/>
    <xf numFmtId="0" fontId="10" fillId="0" borderId="8" xfId="1" applyFont="1" applyBorder="1"/>
    <xf numFmtId="167" fontId="13" fillId="0" borderId="8" xfId="1" applyNumberFormat="1" applyFont="1" applyBorder="1"/>
    <xf numFmtId="165" fontId="8" fillId="0" borderId="9" xfId="1" applyNumberFormat="1" applyFont="1" applyBorder="1"/>
    <xf numFmtId="166" fontId="7" fillId="0" borderId="1" xfId="5" applyFont="1" applyBorder="1"/>
    <xf numFmtId="164" fontId="7" fillId="0" borderId="1" xfId="5" applyNumberFormat="1" applyFont="1" applyBorder="1"/>
    <xf numFmtId="164" fontId="7" fillId="0" borderId="1" xfId="1" applyNumberFormat="1" applyFont="1" applyBorder="1"/>
    <xf numFmtId="166" fontId="11" fillId="0" borderId="1" xfId="1" applyNumberFormat="1" applyFont="1" applyBorder="1"/>
    <xf numFmtId="165" fontId="2" fillId="0" borderId="0" xfId="1" applyNumberFormat="1"/>
    <xf numFmtId="43" fontId="0" fillId="0" borderId="0" xfId="0" applyNumberFormat="1"/>
    <xf numFmtId="164" fontId="2" fillId="0" borderId="0" xfId="1" applyNumberFormat="1"/>
    <xf numFmtId="10" fontId="2" fillId="0" borderId="0" xfId="1" applyNumberFormat="1"/>
    <xf numFmtId="169" fontId="2" fillId="0" borderId="0" xfId="1" applyNumberFormat="1"/>
    <xf numFmtId="43" fontId="2" fillId="0" borderId="0" xfId="1" applyNumberFormat="1"/>
    <xf numFmtId="43" fontId="14" fillId="0" borderId="0" xfId="1" applyNumberFormat="1" applyFont="1"/>
    <xf numFmtId="169" fontId="6" fillId="0" borderId="0" xfId="1" applyNumberFormat="1" applyFont="1"/>
    <xf numFmtId="169" fontId="2" fillId="0" borderId="0" xfId="1" applyNumberFormat="1" applyFont="1"/>
    <xf numFmtId="168" fontId="2" fillId="0" borderId="0" xfId="1" applyNumberFormat="1"/>
    <xf numFmtId="170" fontId="2" fillId="0" borderId="0" xfId="1" applyNumberFormat="1"/>
    <xf numFmtId="0" fontId="6" fillId="2" borderId="0" xfId="1" applyFont="1" applyFill="1"/>
    <xf numFmtId="9" fontId="7" fillId="0" borderId="9" xfId="1" applyNumberFormat="1" applyFont="1" applyBorder="1"/>
    <xf numFmtId="0" fontId="6" fillId="3" borderId="0" xfId="1" applyFont="1" applyFill="1"/>
    <xf numFmtId="164" fontId="2" fillId="3" borderId="0" xfId="1" applyNumberFormat="1" applyFill="1"/>
    <xf numFmtId="0" fontId="2" fillId="3" borderId="0" xfId="1" applyFill="1"/>
    <xf numFmtId="0" fontId="15" fillId="0" borderId="0" xfId="1" applyFont="1" applyAlignment="1">
      <alignment horizontal="center"/>
    </xf>
    <xf numFmtId="0" fontId="16" fillId="4" borderId="0" xfId="1" applyFont="1" applyFill="1" applyAlignment="1">
      <alignment horizontal="center"/>
    </xf>
    <xf numFmtId="172" fontId="10" fillId="0" borderId="6" xfId="1" applyNumberFormat="1" applyFont="1" applyBorder="1"/>
  </cellXfs>
  <cellStyles count="6">
    <cellStyle name="Comma 2" xfId="4"/>
    <cellStyle name="Currency" xfId="5" builtinId="4"/>
    <cellStyle name="Currency 2" xfId="2"/>
    <cellStyle name="Normal" xfId="0" builtinId="0"/>
    <cellStyle name="Normal 2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Ex20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Finance/10th%20edition/Chapters/Chapter%2019%20templates/cm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Finance/10th%20edition/Chapters/Chapter%2019%20templates/IO-P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C%20Upstate%202018%20Green\bBADM_398_Fall2018_RealEstate\Classwork\Chapter%209%20Classwork_Effective%20Annual%20R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REIF &amp; S&amp;P"/>
      <sheetName val="REITs &amp; S&amp;P"/>
    </sheetNames>
    <sheetDataSet>
      <sheetData sheetId="0"/>
      <sheetData sheetId="1">
        <row r="11">
          <cell r="D11">
            <v>0.10256580965724643</v>
          </cell>
          <cell r="E11">
            <v>3.9374304347826114E-2</v>
          </cell>
          <cell r="F11">
            <v>3.9374304347826112</v>
          </cell>
        </row>
        <row r="12">
          <cell r="D12">
            <v>9.9699466842594398E-2</v>
          </cell>
          <cell r="E12">
            <v>3.9434344565217411E-2</v>
          </cell>
          <cell r="F12">
            <v>3.9434344565217412</v>
          </cell>
        </row>
        <row r="13">
          <cell r="D13">
            <v>9.6926697633896594E-2</v>
          </cell>
          <cell r="E13">
            <v>3.9494384782608721E-2</v>
          </cell>
          <cell r="F13">
            <v>3.949438478260872</v>
          </cell>
        </row>
        <row r="14">
          <cell r="D14">
            <v>9.4255760498720725E-2</v>
          </cell>
          <cell r="E14">
            <v>3.9554425000000018E-2</v>
          </cell>
          <cell r="F14">
            <v>3.955442500000002</v>
          </cell>
        </row>
        <row r="15">
          <cell r="D15">
            <v>9.1695554459503378E-2</v>
          </cell>
          <cell r="E15">
            <v>3.9614465217391329E-2</v>
          </cell>
          <cell r="F15">
            <v>3.9614465217391328</v>
          </cell>
        </row>
        <row r="16">
          <cell r="D16">
            <v>8.9255608650344487E-2</v>
          </cell>
          <cell r="E16">
            <v>3.9674505434782625E-2</v>
          </cell>
          <cell r="F16">
            <v>3.9674505434782628</v>
          </cell>
        </row>
        <row r="17">
          <cell r="D17">
            <v>8.6946048161577236E-2</v>
          </cell>
          <cell r="E17">
            <v>3.9734545652173922E-2</v>
          </cell>
          <cell r="F17">
            <v>3.9734545652173923</v>
          </cell>
        </row>
        <row r="18">
          <cell r="D18">
            <v>8.4777529769104062E-2</v>
          </cell>
          <cell r="E18">
            <v>3.9794585869565233E-2</v>
          </cell>
          <cell r="F18">
            <v>3.9794585869565231</v>
          </cell>
        </row>
        <row r="19">
          <cell r="D19">
            <v>8.2761141026761451E-2</v>
          </cell>
          <cell r="E19">
            <v>3.9854626086956536E-2</v>
          </cell>
          <cell r="F19">
            <v>3.9854626086956535</v>
          </cell>
        </row>
        <row r="20">
          <cell r="D20">
            <v>8.0908256821018112E-2</v>
          </cell>
          <cell r="E20">
            <v>3.991466630434784E-2</v>
          </cell>
          <cell r="F20">
            <v>3.9914666304347839</v>
          </cell>
        </row>
        <row r="21">
          <cell r="D21">
            <v>7.9230349153871005E-2</v>
          </cell>
          <cell r="E21">
            <v>3.9974706521739137E-2</v>
          </cell>
          <cell r="F21">
            <v>3.9974706521739138</v>
          </cell>
        </row>
        <row r="22">
          <cell r="D22">
            <v>7.7738748894852619E-2</v>
          </cell>
          <cell r="E22">
            <v>4.0034746739130447E-2</v>
          </cell>
          <cell r="F22">
            <v>4.0034746739130451</v>
          </cell>
        </row>
        <row r="23">
          <cell r="D23">
            <v>7.6444362642995103E-2</v>
          </cell>
          <cell r="E23">
            <v>4.0094786956521744E-2</v>
          </cell>
          <cell r="F23">
            <v>4.0094786956521746</v>
          </cell>
        </row>
        <row r="24">
          <cell r="D24">
            <v>7.5357353506573591E-2</v>
          </cell>
          <cell r="E24">
            <v>4.0154827173913048E-2</v>
          </cell>
          <cell r="F24">
            <v>4.015482717391305</v>
          </cell>
        </row>
        <row r="25">
          <cell r="D25">
            <v>7.4486800995879857E-2</v>
          </cell>
          <cell r="E25">
            <v>4.0214867391304351E-2</v>
          </cell>
          <cell r="F25">
            <v>4.0214867391304354</v>
          </cell>
        </row>
        <row r="26">
          <cell r="D26">
            <v>7.3840361355759068E-2</v>
          </cell>
          <cell r="E26">
            <v>4.0274907608695655E-2</v>
          </cell>
          <cell r="F26">
            <v>4.0274907608695658</v>
          </cell>
        </row>
        <row r="27">
          <cell r="D27">
            <v>7.3423954232678723E-2</v>
          </cell>
          <cell r="E27">
            <v>4.0334947826086959E-2</v>
          </cell>
          <cell r="F27">
            <v>4.0334947826086962</v>
          </cell>
        </row>
        <row r="28">
          <cell r="D28">
            <v>7.3241503211226341E-2</v>
          </cell>
          <cell r="E28">
            <v>4.0394988043478255E-2</v>
          </cell>
          <cell r="F28">
            <v>4.0394988043478257</v>
          </cell>
        </row>
        <row r="29">
          <cell r="D29">
            <v>7.329475545754835E-2</v>
          </cell>
          <cell r="E29">
            <v>4.0455028260869566E-2</v>
          </cell>
          <cell r="F29">
            <v>4.045502826086957</v>
          </cell>
        </row>
        <row r="30">
          <cell r="D30">
            <v>7.358319923724238E-2</v>
          </cell>
          <cell r="E30">
            <v>4.0515068478260863E-2</v>
          </cell>
          <cell r="F30">
            <v>4.0515068478260865</v>
          </cell>
        </row>
        <row r="31">
          <cell r="D31">
            <v>7.4104088212849348E-2</v>
          </cell>
          <cell r="E31">
            <v>4.0575108695652173E-2</v>
          </cell>
          <cell r="F31">
            <v>4.0575108695652169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171">
          <cell r="D171">
            <v>0</v>
          </cell>
          <cell r="E171">
            <v>0.19104004814636055</v>
          </cell>
        </row>
        <row r="172">
          <cell r="D172">
            <v>0.05</v>
          </cell>
          <cell r="E172">
            <v>0.17331256212247201</v>
          </cell>
        </row>
        <row r="173">
          <cell r="D173">
            <v>0.1</v>
          </cell>
          <cell r="E173">
            <v>0.16098670463276857</v>
          </cell>
        </row>
        <row r="174">
          <cell r="D174">
            <v>0.15000000000000002</v>
          </cell>
          <cell r="E174">
            <v>0.15532835618367249</v>
          </cell>
        </row>
        <row r="175">
          <cell r="D175">
            <v>0.2</v>
          </cell>
          <cell r="E175">
            <v>0.14993493952328116</v>
          </cell>
        </row>
        <row r="176">
          <cell r="D176">
            <v>0.25</v>
          </cell>
          <cell r="E176">
            <v>0.14737549187106463</v>
          </cell>
        </row>
        <row r="177">
          <cell r="D177">
            <v>0.3</v>
          </cell>
          <cell r="E177">
            <v>0.14738328611616652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60">
          <cell r="F60">
            <v>0.2</v>
          </cell>
        </row>
        <row r="134">
          <cell r="C134" t="str">
            <v>Prepayment</v>
          </cell>
          <cell r="D134">
            <v>399.74017857832689</v>
          </cell>
          <cell r="E134">
            <v>358.11775557400102</v>
          </cell>
        </row>
        <row r="135">
          <cell r="C135">
            <v>0</v>
          </cell>
          <cell r="D135">
            <v>0.30004894282811623</v>
          </cell>
          <cell r="E135">
            <v>5.3792676242975117E-2</v>
          </cell>
        </row>
        <row r="136">
          <cell r="C136">
            <v>0.05</v>
          </cell>
          <cell r="D136">
            <v>0.25320354178881338</v>
          </cell>
          <cell r="E136">
            <v>6.5681770075035173E-2</v>
          </cell>
        </row>
        <row r="137">
          <cell r="C137">
            <v>0.1</v>
          </cell>
          <cell r="D137">
            <v>0.20622497798526063</v>
          </cell>
          <cell r="E137">
            <v>7.9037589924664753E-2</v>
          </cell>
        </row>
        <row r="138">
          <cell r="C138">
            <v>0.15000000000000002</v>
          </cell>
          <cell r="D138">
            <v>0.15911549935311234</v>
          </cell>
          <cell r="E138">
            <v>9.3672789192370182E-2</v>
          </cell>
        </row>
        <row r="139">
          <cell r="C139">
            <v>0.2</v>
          </cell>
          <cell r="D139">
            <v>0.11187787934534389</v>
          </cell>
          <cell r="E139">
            <v>0.10935888548657445</v>
          </cell>
        </row>
        <row r="140">
          <cell r="C140">
            <v>0.25</v>
          </cell>
          <cell r="D140">
            <v>6.4515379452903615E-2</v>
          </cell>
          <cell r="E140">
            <v>0.12586561470778773</v>
          </cell>
        </row>
        <row r="141">
          <cell r="C141">
            <v>0.3</v>
          </cell>
          <cell r="D141">
            <v>1.7031669609579192E-2</v>
          </cell>
          <cell r="E141">
            <v>0.14298917762938032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Ch4 Eff Cost"/>
      <sheetName val="Ch4 Eff Cost Simple"/>
      <sheetName val="Ch4 CAM"/>
      <sheetName val="Ch4 GPM"/>
      <sheetName val="Ch5 ARM No Caps"/>
      <sheetName val="Ch5 ARM Int Cap"/>
      <sheetName val="Ch5 ARM Pmt Cap"/>
      <sheetName val="Ch5 PLAM"/>
      <sheetName val="Ch5 PLAM Graphs"/>
      <sheetName val="Ch5 SAM"/>
      <sheetName val="Ch6 Incremental Cost"/>
      <sheetName val="Ch6 Combined Cost 2 loans"/>
      <sheetName val="Ch7 Rent vs Own"/>
      <sheetName val="Ch9 Eff.Rent"/>
      <sheetName val="Ch10 Mort Eq Cap"/>
      <sheetName val="Ch10 H&amp;BU"/>
      <sheetName val="Ch 10 Apartment"/>
      <sheetName val="Ch11 Market Anal"/>
      <sheetName val="Ch11 Office Lease"/>
      <sheetName val="Ch11 Office Investment Anal"/>
      <sheetName val="Ch11 Office ATIRR"/>
      <sheetName val="Ch12 Leverage"/>
      <sheetName val="Ch12 Participation"/>
      <sheetName val="Ch12 Sale Leaseback of Land"/>
      <sheetName val="Ch12 Convertible Mortgage"/>
      <sheetName val="Ch12 Accrual Loan"/>
      <sheetName val="Ch13 Risk"/>
      <sheetName val="Ch 13 Risk and Leverage"/>
      <sheetName val="Ch 13 Monte Carlo Simulation"/>
      <sheetName val="Monte Carlo Sim with Partic"/>
      <sheetName val="Ch13 Retail"/>
      <sheetName val="Ch13 Industrial"/>
      <sheetName val="Ch14 Return if Held"/>
      <sheetName val="Ch14 MRR"/>
      <sheetName val="Ch14 Return with Refinancing"/>
      <sheetName val="Ch14 Renovation"/>
      <sheetName val="Ch14 Installment Sale"/>
      <sheetName val="Ch 14 Exchange"/>
      <sheetName val="Ch15 Lease_Own"/>
      <sheetName val="Ch16 Const"/>
      <sheetName val="Ch17 Land Dev"/>
      <sheetName val="Ch18 IRR Pref"/>
      <sheetName val="Ch18 IRR Lookback"/>
      <sheetName val="Ch18 Partner"/>
      <sheetName val="Ch19 MPS"/>
      <sheetName val="Ch20 CMO"/>
      <sheetName val="Ch20 Floater"/>
      <sheetName val="CH20 IO_PO"/>
      <sheetName val="Ch20 CMBS"/>
      <sheetName val="Ch22_Frontier"/>
      <sheetName val="Ch22 Eff Frontier (3 assets)"/>
      <sheetName val="Ch22 Eff Frontier (7 assets)"/>
      <sheetName val="Ch23 Fee Example"/>
      <sheetName val="Ch23 Attrib Anal"/>
      <sheetName val="Ch23 Risk Meas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4">
          <cell r="C4">
            <v>10000000</v>
          </cell>
          <cell r="F4">
            <v>8000000</v>
          </cell>
        </row>
        <row r="5">
          <cell r="C5">
            <v>0.1</v>
          </cell>
        </row>
        <row r="6">
          <cell r="C6">
            <v>5</v>
          </cell>
        </row>
        <row r="11">
          <cell r="I11">
            <v>0.08</v>
          </cell>
          <cell r="K11">
            <v>6000000</v>
          </cell>
        </row>
        <row r="16">
          <cell r="I16">
            <v>0.1</v>
          </cell>
          <cell r="K16">
            <v>3000000</v>
          </cell>
        </row>
        <row r="18">
          <cell r="K18">
            <v>1000000</v>
          </cell>
        </row>
        <row r="20">
          <cell r="K20">
            <v>10000000</v>
          </cell>
        </row>
      </sheetData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69"/>
  <sheetViews>
    <sheetView tabSelected="1" zoomScaleNormal="100" workbookViewId="0">
      <selection activeCell="E11" sqref="E11"/>
    </sheetView>
  </sheetViews>
  <sheetFormatPr defaultColWidth="8.85546875" defaultRowHeight="12.75" x14ac:dyDescent="0.2"/>
  <cols>
    <col min="1" max="1" width="19.7109375" style="1" customWidth="1"/>
    <col min="2" max="2" width="13.7109375" style="1" customWidth="1"/>
    <col min="3" max="3" width="8.28515625" style="13" customWidth="1"/>
    <col min="4" max="5" width="13.7109375" style="1" customWidth="1"/>
    <col min="6" max="6" width="3.28515625" style="1" customWidth="1"/>
    <col min="7" max="7" width="17.28515625" style="1" customWidth="1"/>
    <col min="8" max="8" width="18.5703125" style="1" bestFit="1" customWidth="1"/>
    <col min="9" max="9" width="16.85546875" style="1" bestFit="1" customWidth="1"/>
    <col min="10" max="10" width="20.28515625" style="1" bestFit="1" customWidth="1"/>
    <col min="11" max="11" width="18.7109375" style="1" customWidth="1"/>
    <col min="12" max="12" width="17.7109375" style="1" bestFit="1" customWidth="1"/>
    <col min="13" max="13" width="19.85546875" style="1" customWidth="1"/>
    <col min="14" max="14" width="3.28515625" style="1" customWidth="1"/>
    <col min="15" max="15" width="18.42578125" style="1" customWidth="1"/>
    <col min="16" max="16" width="22.85546875" style="1" customWidth="1"/>
    <col min="17" max="17" width="12.28515625" style="1" customWidth="1"/>
    <col min="18" max="18" width="6.7109375" style="1" customWidth="1"/>
    <col min="19" max="19" width="23.28515625" style="1" customWidth="1"/>
    <col min="20" max="20" width="12.7109375" style="1" customWidth="1"/>
    <col min="21" max="21" width="10.42578125" style="1" customWidth="1"/>
    <col min="22" max="22" width="31.5703125" style="1" customWidth="1"/>
    <col min="23" max="23" width="13.5703125" style="1" customWidth="1"/>
    <col min="24" max="24" width="11.7109375" style="1" bestFit="1" customWidth="1"/>
    <col min="25" max="25" width="4.28515625" style="1" customWidth="1"/>
    <col min="26" max="26" width="12.42578125" style="1" bestFit="1" customWidth="1"/>
    <col min="27" max="27" width="8.85546875" style="1"/>
    <col min="28" max="28" width="27.85546875" style="1" customWidth="1"/>
    <col min="29" max="29" width="11.7109375" style="1" customWidth="1"/>
    <col min="30" max="30" width="15.85546875" style="1" customWidth="1"/>
    <col min="31" max="46" width="13.7109375" style="1" customWidth="1"/>
    <col min="47" max="51" width="8.85546875" style="1"/>
    <col min="52" max="52" width="8.85546875" style="1" hidden="1" customWidth="1"/>
    <col min="53" max="16384" width="8.85546875" style="1"/>
  </cols>
  <sheetData>
    <row r="1" spans="1:52" ht="18" x14ac:dyDescent="0.25">
      <c r="A1" s="8" t="s">
        <v>83</v>
      </c>
      <c r="F1" s="8"/>
      <c r="R1" s="8"/>
      <c r="AB1" s="8" t="s">
        <v>7</v>
      </c>
      <c r="AG1" s="3"/>
      <c r="AH1"/>
      <c r="AI1" s="4"/>
      <c r="AJ1"/>
      <c r="AK1"/>
      <c r="AL1"/>
      <c r="AZ1" s="1" t="s">
        <v>85</v>
      </c>
    </row>
    <row r="2" spans="1:52" ht="15" x14ac:dyDescent="0.25">
      <c r="AK2"/>
      <c r="AL2"/>
    </row>
    <row r="3" spans="1:52" ht="15.75" x14ac:dyDescent="0.25">
      <c r="A3" s="73" t="s">
        <v>74</v>
      </c>
      <c r="B3" s="18"/>
      <c r="C3" s="68"/>
      <c r="AK3"/>
      <c r="AL3"/>
    </row>
    <row r="4" spans="1:52" ht="15" x14ac:dyDescent="0.25">
      <c r="A4" s="29" t="s">
        <v>81</v>
      </c>
      <c r="B4" s="27"/>
      <c r="C4" s="67"/>
      <c r="AK4"/>
      <c r="AL4"/>
    </row>
    <row r="5" spans="1:52" ht="15" x14ac:dyDescent="0.25">
      <c r="A5" s="27" t="s">
        <v>24</v>
      </c>
      <c r="B5" s="25">
        <v>100000</v>
      </c>
      <c r="C5" s="67" t="s">
        <v>22</v>
      </c>
      <c r="AK5" s="3"/>
      <c r="AL5" s="3"/>
      <c r="AM5" s="10"/>
      <c r="AN5" s="10"/>
      <c r="AO5" s="10"/>
      <c r="AP5" s="10"/>
      <c r="AQ5" s="10"/>
    </row>
    <row r="6" spans="1:52" ht="15" x14ac:dyDescent="0.25">
      <c r="A6" s="27" t="s">
        <v>77</v>
      </c>
      <c r="B6" s="78">
        <v>19</v>
      </c>
      <c r="C6" s="67" t="s">
        <v>76</v>
      </c>
      <c r="AK6" s="3"/>
      <c r="AL6" s="3"/>
      <c r="AM6" s="10"/>
      <c r="AN6" s="10"/>
      <c r="AO6" s="10"/>
      <c r="AP6" s="10"/>
      <c r="AQ6" s="10"/>
    </row>
    <row r="7" spans="1:52" ht="15" x14ac:dyDescent="0.25">
      <c r="A7" s="27" t="s">
        <v>78</v>
      </c>
      <c r="B7" s="19">
        <v>0.02</v>
      </c>
      <c r="C7" s="67"/>
      <c r="AK7" s="3"/>
      <c r="AL7" s="3"/>
      <c r="AM7" s="10"/>
      <c r="AN7" s="10"/>
      <c r="AO7" s="10"/>
      <c r="AP7" s="10"/>
      <c r="AQ7" s="10"/>
    </row>
    <row r="8" spans="1:52" ht="15" x14ac:dyDescent="0.25">
      <c r="A8" s="27" t="s">
        <v>75</v>
      </c>
      <c r="B8" s="27">
        <v>10</v>
      </c>
      <c r="C8" s="67" t="s">
        <v>32</v>
      </c>
      <c r="AK8" s="3"/>
      <c r="AL8" s="3"/>
      <c r="AM8" s="10"/>
      <c r="AN8" s="10"/>
      <c r="AO8" s="10"/>
      <c r="AP8" s="10"/>
      <c r="AQ8" s="10"/>
    </row>
    <row r="9" spans="1:52" ht="15" x14ac:dyDescent="0.25">
      <c r="A9" s="27" t="s">
        <v>25</v>
      </c>
      <c r="B9" s="27">
        <v>7</v>
      </c>
      <c r="C9" s="67"/>
      <c r="AK9" s="3"/>
      <c r="AL9" s="3"/>
      <c r="AM9" s="10"/>
      <c r="AN9" s="10"/>
      <c r="AO9" s="10"/>
      <c r="AP9" s="10"/>
      <c r="AQ9" s="10"/>
    </row>
    <row r="10" spans="1:52" ht="15" x14ac:dyDescent="0.25">
      <c r="A10" s="27" t="s">
        <v>23</v>
      </c>
      <c r="B10" s="69">
        <v>0.95</v>
      </c>
      <c r="C10" s="67"/>
      <c r="AK10" s="3"/>
      <c r="AL10" s="3"/>
      <c r="AM10" s="10"/>
      <c r="AN10" s="10"/>
      <c r="AO10" s="10"/>
      <c r="AP10" s="10"/>
      <c r="AQ10" s="10"/>
    </row>
    <row r="11" spans="1:52" ht="15" x14ac:dyDescent="0.25">
      <c r="A11" s="27" t="s">
        <v>26</v>
      </c>
      <c r="B11" s="69">
        <v>0.05</v>
      </c>
      <c r="C11" s="67"/>
      <c r="AK11" s="3"/>
      <c r="AL11" s="3"/>
      <c r="AM11" s="10"/>
      <c r="AN11" s="10"/>
      <c r="AO11" s="10"/>
      <c r="AP11" s="10"/>
      <c r="AQ11" s="10"/>
    </row>
    <row r="12" spans="1:52" ht="15" x14ac:dyDescent="0.25">
      <c r="A12" s="27" t="s">
        <v>27</v>
      </c>
      <c r="B12" s="79">
        <v>21000000</v>
      </c>
      <c r="C12" s="67"/>
      <c r="AK12" s="3"/>
      <c r="AL12" s="3"/>
      <c r="AM12" s="10"/>
      <c r="AN12" s="10"/>
      <c r="AO12" s="10"/>
      <c r="AP12" s="10"/>
      <c r="AQ12" s="10"/>
    </row>
    <row r="13" spans="1:52" ht="15" x14ac:dyDescent="0.25">
      <c r="A13" s="27" t="s">
        <v>28</v>
      </c>
      <c r="B13" s="79">
        <f>B12*C13</f>
        <v>7349999.9999999991</v>
      </c>
      <c r="C13" s="70">
        <v>0.35</v>
      </c>
      <c r="E13" s="87"/>
      <c r="AK13" s="3"/>
      <c r="AL13" s="3"/>
      <c r="AM13" s="10"/>
      <c r="AN13" s="10"/>
      <c r="AO13" s="10"/>
      <c r="AP13" s="10"/>
      <c r="AQ13" s="10"/>
    </row>
    <row r="14" spans="1:52" ht="15" x14ac:dyDescent="0.25">
      <c r="A14" s="27" t="s">
        <v>29</v>
      </c>
      <c r="B14" s="79">
        <f>B12*C14</f>
        <v>13650000</v>
      </c>
      <c r="C14" s="70">
        <f>1-C13</f>
        <v>0.65</v>
      </c>
      <c r="AK14" s="3"/>
      <c r="AL14" s="3"/>
      <c r="AM14" s="10"/>
      <c r="AN14" s="10"/>
      <c r="AO14" s="10"/>
      <c r="AP14" s="10"/>
      <c r="AQ14" s="10"/>
    </row>
    <row r="15" spans="1:52" ht="15" x14ac:dyDescent="0.25">
      <c r="A15" s="27" t="s">
        <v>31</v>
      </c>
      <c r="B15" s="20">
        <v>4.8000000000000001E-2</v>
      </c>
      <c r="C15" s="67"/>
      <c r="AK15" s="3"/>
      <c r="AL15" s="3"/>
      <c r="AM15" s="10"/>
      <c r="AN15" s="10"/>
      <c r="AO15" s="10"/>
      <c r="AP15" s="10"/>
      <c r="AQ15" s="10"/>
    </row>
    <row r="16" spans="1:52" ht="15" x14ac:dyDescent="0.25">
      <c r="A16" s="27" t="s">
        <v>30</v>
      </c>
      <c r="B16" s="27">
        <v>20</v>
      </c>
      <c r="C16" s="67" t="s">
        <v>32</v>
      </c>
      <c r="AK16" s="3"/>
      <c r="AL16" s="3"/>
      <c r="AM16" s="10"/>
      <c r="AN16" s="10"/>
      <c r="AO16" s="10"/>
      <c r="AP16" s="10"/>
      <c r="AQ16" s="10"/>
    </row>
    <row r="17" spans="1:43" ht="15" x14ac:dyDescent="0.25">
      <c r="A17" s="27" t="s">
        <v>84</v>
      </c>
      <c r="B17" s="80">
        <f>ROUND(B12*C17,0)</f>
        <v>3780000</v>
      </c>
      <c r="C17" s="70">
        <v>0.18</v>
      </c>
      <c r="AK17" s="3"/>
      <c r="AL17" s="3"/>
      <c r="AM17" s="10"/>
      <c r="AN17" s="10"/>
      <c r="AO17" s="10"/>
      <c r="AP17" s="10"/>
      <c r="AQ17" s="10"/>
    </row>
    <row r="18" spans="1:43" ht="15" x14ac:dyDescent="0.25">
      <c r="A18" s="27" t="s">
        <v>33</v>
      </c>
      <c r="B18" s="80">
        <f>ROUND(B12*C18,0)</f>
        <v>17220000</v>
      </c>
      <c r="C18" s="70">
        <v>0.82</v>
      </c>
      <c r="AK18" s="3"/>
      <c r="AL18" s="3"/>
      <c r="AM18" s="10"/>
      <c r="AN18" s="10"/>
      <c r="AO18" s="10"/>
      <c r="AP18" s="10"/>
      <c r="AQ18" s="10"/>
    </row>
    <row r="19" spans="1:43" ht="15" x14ac:dyDescent="0.25">
      <c r="A19" s="27" t="s">
        <v>34</v>
      </c>
      <c r="B19" s="71">
        <v>39</v>
      </c>
      <c r="C19" s="67" t="s">
        <v>32</v>
      </c>
      <c r="AK19" s="3"/>
      <c r="AL19" s="3"/>
      <c r="AM19" s="10"/>
      <c r="AN19" s="10"/>
      <c r="AO19" s="10"/>
      <c r="AP19" s="10"/>
      <c r="AQ19" s="10"/>
    </row>
    <row r="20" spans="1:43" ht="15" x14ac:dyDescent="0.25">
      <c r="A20" s="27" t="s">
        <v>45</v>
      </c>
      <c r="B20" s="20">
        <v>7.7499999999999999E-2</v>
      </c>
      <c r="C20" s="67"/>
      <c r="AK20" s="3"/>
      <c r="AL20" s="3"/>
      <c r="AM20" s="10"/>
      <c r="AN20" s="10"/>
      <c r="AO20" s="10"/>
      <c r="AP20" s="10"/>
      <c r="AQ20" s="10"/>
    </row>
    <row r="21" spans="1:43" ht="15" x14ac:dyDescent="0.25">
      <c r="A21" s="27" t="s">
        <v>55</v>
      </c>
      <c r="B21" s="69">
        <v>0.2</v>
      </c>
      <c r="C21" s="67"/>
      <c r="AK21" s="3"/>
      <c r="AL21" s="3"/>
      <c r="AM21" s="10"/>
      <c r="AN21" s="10"/>
      <c r="AO21" s="10"/>
      <c r="AP21" s="10"/>
      <c r="AQ21" s="10"/>
    </row>
    <row r="22" spans="1:43" ht="15" x14ac:dyDescent="0.25">
      <c r="A22" s="27" t="s">
        <v>64</v>
      </c>
      <c r="B22" s="69">
        <v>0.15</v>
      </c>
      <c r="C22" s="67"/>
      <c r="AK22" s="3"/>
      <c r="AL22" s="3"/>
      <c r="AM22" s="10"/>
      <c r="AN22" s="10"/>
      <c r="AO22" s="10"/>
      <c r="AP22" s="10"/>
      <c r="AQ22" s="10"/>
    </row>
    <row r="23" spans="1:43" ht="15" x14ac:dyDescent="0.25">
      <c r="A23" s="27" t="s">
        <v>80</v>
      </c>
      <c r="B23" s="19">
        <v>0.03</v>
      </c>
      <c r="C23" s="67"/>
      <c r="AK23" s="3"/>
      <c r="AL23" s="3"/>
      <c r="AM23" s="10"/>
      <c r="AN23" s="10"/>
      <c r="AO23" s="10"/>
      <c r="AP23" s="10"/>
      <c r="AQ23" s="10"/>
    </row>
    <row r="24" spans="1:43" ht="15" x14ac:dyDescent="0.25">
      <c r="AK24"/>
      <c r="AL24"/>
    </row>
    <row r="25" spans="1:43" ht="15" x14ac:dyDescent="0.25">
      <c r="AK25"/>
      <c r="AL25"/>
    </row>
    <row r="26" spans="1:43" ht="15" x14ac:dyDescent="0.25">
      <c r="AK26"/>
      <c r="AL26"/>
    </row>
    <row r="27" spans="1:43" ht="15" x14ac:dyDescent="0.25">
      <c r="AK27" s="83"/>
      <c r="AL27"/>
    </row>
    <row r="28" spans="1:43" ht="15" x14ac:dyDescent="0.25">
      <c r="AB28"/>
      <c r="AC28"/>
      <c r="AD28"/>
      <c r="AE28" s="5"/>
      <c r="AF28" s="5"/>
      <c r="AG28" s="5"/>
      <c r="AH28" s="5"/>
      <c r="AI28" s="5"/>
      <c r="AJ28" s="5"/>
      <c r="AK28"/>
      <c r="AL28"/>
    </row>
    <row r="29" spans="1:43" ht="15" x14ac:dyDescent="0.25">
      <c r="AK29"/>
      <c r="AL29"/>
    </row>
    <row r="30" spans="1:43" ht="15" x14ac:dyDescent="0.25">
      <c r="AK30"/>
      <c r="AL30"/>
    </row>
    <row r="31" spans="1:43" ht="15" x14ac:dyDescent="0.25">
      <c r="AK31"/>
      <c r="AL31"/>
    </row>
    <row r="32" spans="1:43" x14ac:dyDescent="0.2">
      <c r="B32" s="82"/>
    </row>
    <row r="33" spans="2:36" x14ac:dyDescent="0.2">
      <c r="B33" s="82"/>
    </row>
    <row r="35" spans="2:36" ht="15" x14ac:dyDescent="0.25">
      <c r="AB35" s="12"/>
      <c r="AC35" s="12"/>
      <c r="AD35" s="12"/>
      <c r="AE35" s="12"/>
      <c r="AF35" s="12"/>
      <c r="AG35" s="12"/>
      <c r="AH35" s="12"/>
      <c r="AI35" s="12"/>
      <c r="AJ35" s="12"/>
    </row>
    <row r="36" spans="2:36" ht="15" x14ac:dyDescent="0.25">
      <c r="AB36" s="12"/>
      <c r="AC36" s="14"/>
      <c r="AD36" s="12"/>
      <c r="AE36" s="12"/>
      <c r="AF36" s="12"/>
      <c r="AG36" s="12"/>
      <c r="AH36" s="12"/>
      <c r="AI36" s="11"/>
      <c r="AJ36" s="12"/>
    </row>
    <row r="44" spans="2:36" ht="15" x14ac:dyDescent="0.25">
      <c r="AB44" s="12"/>
      <c r="AC44" s="12"/>
      <c r="AD44" s="12"/>
      <c r="AE44" s="12"/>
      <c r="AF44" s="12"/>
      <c r="AG44" s="12"/>
      <c r="AH44" s="12"/>
      <c r="AI44" s="12"/>
      <c r="AJ44" s="12"/>
    </row>
    <row r="49" spans="28:36" ht="15" x14ac:dyDescent="0.25">
      <c r="AB49" s="12"/>
      <c r="AC49" s="12"/>
      <c r="AD49" s="12"/>
      <c r="AE49" s="12"/>
      <c r="AF49" s="12"/>
      <c r="AG49" s="12"/>
      <c r="AH49" s="12"/>
      <c r="AI49" s="12"/>
      <c r="AJ49" s="12"/>
    </row>
    <row r="50" spans="28:36" ht="15" x14ac:dyDescent="0.25">
      <c r="AB50" s="12"/>
      <c r="AC50" s="12"/>
      <c r="AD50" s="12"/>
      <c r="AE50" s="12"/>
      <c r="AF50" s="12"/>
      <c r="AG50" s="12"/>
      <c r="AH50" s="12"/>
      <c r="AI50" s="12"/>
      <c r="AJ50" s="12"/>
    </row>
    <row r="52" spans="28:36" x14ac:dyDescent="0.2">
      <c r="AJ52" s="87"/>
    </row>
    <row r="61" spans="28:36" ht="15" x14ac:dyDescent="0.25">
      <c r="AB61" s="12"/>
      <c r="AC61" s="12"/>
      <c r="AD61" s="12"/>
      <c r="AE61" s="12"/>
      <c r="AF61" s="12"/>
      <c r="AG61" s="12"/>
      <c r="AH61" s="12"/>
      <c r="AI61" s="12"/>
    </row>
    <row r="69" spans="28:28" ht="15" x14ac:dyDescent="0.25">
      <c r="AB69" s="12"/>
    </row>
  </sheetData>
  <pageMargins left="0.75" right="0.5" top="0.5" bottom="0.5" header="0.5" footer="0.5"/>
  <pageSetup fitToHeight="2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F8" sqref="F8"/>
    </sheetView>
  </sheetViews>
  <sheetFormatPr defaultRowHeight="15" x14ac:dyDescent="0.25"/>
  <cols>
    <col min="2" max="2" width="12.5703125" bestFit="1" customWidth="1"/>
    <col min="3" max="3" width="12.7109375" bestFit="1" customWidth="1"/>
    <col min="4" max="4" width="19.28515625" bestFit="1" customWidth="1"/>
    <col min="5" max="5" width="27.7109375" bestFit="1" customWidth="1"/>
    <col min="6" max="6" width="36.28515625" bestFit="1" customWidth="1"/>
    <col min="7" max="7" width="12.28515625" bestFit="1" customWidth="1"/>
  </cols>
  <sheetData>
    <row r="1" spans="1:7" ht="25.5" x14ac:dyDescent="0.35">
      <c r="A1" s="1"/>
      <c r="B1" s="98" t="s">
        <v>79</v>
      </c>
      <c r="C1" s="98"/>
      <c r="D1" s="98"/>
      <c r="E1" s="98"/>
      <c r="F1" s="98"/>
      <c r="G1" s="98"/>
    </row>
    <row r="2" spans="1:7" x14ac:dyDescent="0.25">
      <c r="A2" s="93" t="s">
        <v>108</v>
      </c>
      <c r="B2" s="93" t="s">
        <v>100</v>
      </c>
      <c r="C2" s="93" t="s">
        <v>101</v>
      </c>
      <c r="D2" s="93" t="s">
        <v>106</v>
      </c>
      <c r="E2" s="93" t="s">
        <v>102</v>
      </c>
      <c r="F2" s="93" t="s">
        <v>103</v>
      </c>
      <c r="G2" s="93" t="s">
        <v>104</v>
      </c>
    </row>
    <row r="3" spans="1:7" x14ac:dyDescent="0.25">
      <c r="A3" s="97">
        <v>1</v>
      </c>
      <c r="B3" s="1" t="s">
        <v>105</v>
      </c>
      <c r="C3" s="84">
        <f>Scenario!B18</f>
        <v>17220000</v>
      </c>
      <c r="D3" s="91">
        <f>Scenario!B19</f>
        <v>39</v>
      </c>
      <c r="E3" s="1">
        <f>C3/D3</f>
        <v>441538.46153846156</v>
      </c>
      <c r="F3" s="1">
        <f>E3</f>
        <v>441538.46153846156</v>
      </c>
      <c r="G3" s="96">
        <f>$C$3-F3</f>
        <v>16778461.53846154</v>
      </c>
    </row>
    <row r="4" spans="1:7" x14ac:dyDescent="0.25">
      <c r="A4" s="97">
        <v>2</v>
      </c>
      <c r="B4" s="1"/>
      <c r="C4" s="1"/>
      <c r="D4" s="92">
        <f>D3-1</f>
        <v>38</v>
      </c>
      <c r="E4" s="1">
        <f>G3/D4</f>
        <v>441538.46153846156</v>
      </c>
      <c r="F4" s="1">
        <f>F3+E4</f>
        <v>883076.92307692312</v>
      </c>
      <c r="G4" s="96">
        <f>$C$3-F4</f>
        <v>16336923.076923076</v>
      </c>
    </row>
    <row r="5" spans="1:7" x14ac:dyDescent="0.25">
      <c r="A5" s="97">
        <v>3</v>
      </c>
      <c r="B5" s="1"/>
      <c r="C5" s="1"/>
      <c r="D5" s="92">
        <f>D4-1</f>
        <v>37</v>
      </c>
      <c r="E5" s="1">
        <f>G4/D5</f>
        <v>441538.4615384615</v>
      </c>
      <c r="F5" s="1">
        <f>F4+E5</f>
        <v>1324615.3846153845</v>
      </c>
      <c r="G5" s="96">
        <f>$C$3-F5</f>
        <v>15895384.615384616</v>
      </c>
    </row>
    <row r="6" spans="1:7" x14ac:dyDescent="0.25">
      <c r="A6" s="97">
        <v>4</v>
      </c>
      <c r="B6" s="1"/>
      <c r="C6" s="1"/>
      <c r="D6" s="92">
        <f>D5-1</f>
        <v>36</v>
      </c>
      <c r="E6" s="1">
        <f>G5/D6</f>
        <v>441538.46153846156</v>
      </c>
      <c r="F6" s="1">
        <f>F5+E6</f>
        <v>1766153.846153846</v>
      </c>
      <c r="G6" s="96">
        <f>$C$3-F6</f>
        <v>15453846.153846154</v>
      </c>
    </row>
    <row r="7" spans="1:7" x14ac:dyDescent="0.25">
      <c r="A7" s="97">
        <v>5</v>
      </c>
      <c r="B7" s="1"/>
      <c r="C7" s="1"/>
      <c r="D7" s="92">
        <f>D6-1</f>
        <v>35</v>
      </c>
      <c r="E7" s="1">
        <f>G6/D7</f>
        <v>441538.46153846156</v>
      </c>
      <c r="F7" s="1">
        <f>F6+E7</f>
        <v>2207692.3076923075</v>
      </c>
      <c r="G7" s="96">
        <f>$C$3-F7</f>
        <v>15012307.692307692</v>
      </c>
    </row>
    <row r="8" spans="1:7" x14ac:dyDescent="0.25">
      <c r="A8" s="97">
        <v>6</v>
      </c>
      <c r="B8" s="1"/>
      <c r="C8" s="1"/>
      <c r="D8" s="92">
        <f>D7-1</f>
        <v>34</v>
      </c>
      <c r="E8" s="1">
        <f>G7/D8</f>
        <v>441538.4615384615</v>
      </c>
      <c r="F8" s="1">
        <f>F7+E8</f>
        <v>2649230.769230769</v>
      </c>
      <c r="G8" s="96">
        <f>$C$3-F8</f>
        <v>14570769.230769232</v>
      </c>
    </row>
    <row r="9" spans="1:7" x14ac:dyDescent="0.25">
      <c r="A9" s="97">
        <v>7</v>
      </c>
      <c r="B9" s="1"/>
      <c r="C9" s="1"/>
      <c r="D9" s="92">
        <f>D8-1</f>
        <v>33</v>
      </c>
      <c r="E9" s="1">
        <f>G8/D9</f>
        <v>441538.46153846156</v>
      </c>
      <c r="F9" s="1">
        <f>F8+E9</f>
        <v>3090769.2307692305</v>
      </c>
      <c r="G9" s="96">
        <f>$C$3-F9</f>
        <v>14129230.76923077</v>
      </c>
    </row>
    <row r="10" spans="1:7" x14ac:dyDescent="0.25">
      <c r="A10" s="97">
        <v>8</v>
      </c>
      <c r="B10" s="1"/>
      <c r="C10" s="1"/>
      <c r="D10" s="92">
        <f>D9-1</f>
        <v>32</v>
      </c>
      <c r="E10" s="1">
        <f>G9/D10</f>
        <v>441538.46153846156</v>
      </c>
      <c r="F10" s="1">
        <f>F9+E10</f>
        <v>3532307.692307692</v>
      </c>
      <c r="G10" s="96">
        <f>$C$3-F10</f>
        <v>13687692.307692308</v>
      </c>
    </row>
    <row r="11" spans="1:7" x14ac:dyDescent="0.25">
      <c r="A11" s="97">
        <v>9</v>
      </c>
      <c r="B11" s="1"/>
      <c r="C11" s="1"/>
      <c r="D11" s="92">
        <f>D10-1</f>
        <v>31</v>
      </c>
      <c r="E11" s="1">
        <f>G10/D11</f>
        <v>441538.46153846156</v>
      </c>
      <c r="F11" s="1">
        <f>F10+E11</f>
        <v>3973846.1538461535</v>
      </c>
      <c r="G11" s="96">
        <f>$C$3-F11</f>
        <v>13246153.846153846</v>
      </c>
    </row>
    <row r="12" spans="1:7" x14ac:dyDescent="0.25">
      <c r="A12" s="97">
        <v>10</v>
      </c>
      <c r="B12" s="1"/>
      <c r="C12" s="1"/>
      <c r="D12" s="92">
        <f>D11-1</f>
        <v>30</v>
      </c>
      <c r="E12" s="1">
        <f>G11/D12</f>
        <v>441538.46153846156</v>
      </c>
      <c r="F12" s="1">
        <f>F11+E12</f>
        <v>4415384.615384615</v>
      </c>
      <c r="G12" s="96">
        <f>$C$3-F12</f>
        <v>12804615.384615384</v>
      </c>
    </row>
    <row r="13" spans="1:7" x14ac:dyDescent="0.25">
      <c r="A13" s="97">
        <v>11</v>
      </c>
      <c r="B13" s="1"/>
      <c r="C13" s="1"/>
      <c r="D13" s="92">
        <f>D12-1</f>
        <v>29</v>
      </c>
      <c r="E13" s="1">
        <f>G12/D13</f>
        <v>441538.4615384615</v>
      </c>
      <c r="F13" s="1">
        <f>F12+E13</f>
        <v>4856923.0769230761</v>
      </c>
      <c r="G13" s="96">
        <f>$C$3-F13</f>
        <v>12363076.923076924</v>
      </c>
    </row>
    <row r="14" spans="1:7" x14ac:dyDescent="0.25">
      <c r="A14" s="97">
        <v>12</v>
      </c>
      <c r="B14" s="1"/>
      <c r="C14" s="1"/>
      <c r="D14" s="92">
        <f>D13-1</f>
        <v>28</v>
      </c>
      <c r="E14" s="1">
        <f>G13/D14</f>
        <v>441538.46153846156</v>
      </c>
      <c r="F14" s="1">
        <f>F13+E14</f>
        <v>5298461.538461538</v>
      </c>
      <c r="G14" s="96">
        <f>$C$3-F14</f>
        <v>11921538.461538462</v>
      </c>
    </row>
    <row r="15" spans="1:7" x14ac:dyDescent="0.25">
      <c r="A15" s="97">
        <v>13</v>
      </c>
      <c r="B15" s="1"/>
      <c r="C15" s="1"/>
      <c r="D15" s="92">
        <f>D14-1</f>
        <v>27</v>
      </c>
      <c r="E15" s="1">
        <f>G14/D15</f>
        <v>441538.46153846156</v>
      </c>
      <c r="F15" s="1">
        <f>F14+E15</f>
        <v>5740000</v>
      </c>
      <c r="G15" s="96">
        <f>$C$3-F15</f>
        <v>11480000</v>
      </c>
    </row>
    <row r="16" spans="1:7" x14ac:dyDescent="0.25">
      <c r="A16" s="97">
        <v>14</v>
      </c>
      <c r="B16" s="1"/>
      <c r="C16" s="1"/>
      <c r="D16" s="92">
        <f>D15-1</f>
        <v>26</v>
      </c>
      <c r="E16" s="1">
        <f>G15/D16</f>
        <v>441538.46153846156</v>
      </c>
      <c r="F16" s="1">
        <f>F15+E16</f>
        <v>6181538.461538462</v>
      </c>
      <c r="G16" s="96">
        <f>$C$3-F16</f>
        <v>11038461.538461538</v>
      </c>
    </row>
    <row r="17" spans="1:7" x14ac:dyDescent="0.25">
      <c r="A17" s="97">
        <v>15</v>
      </c>
      <c r="B17" s="1"/>
      <c r="C17" s="1"/>
      <c r="D17" s="92">
        <f>D16-1</f>
        <v>25</v>
      </c>
      <c r="E17" s="1">
        <f>G16/D17</f>
        <v>441538.4615384615</v>
      </c>
      <c r="F17" s="1">
        <f>F16+E17</f>
        <v>6623076.9230769239</v>
      </c>
      <c r="G17" s="96">
        <f>$C$3-F17</f>
        <v>10596923.076923076</v>
      </c>
    </row>
    <row r="18" spans="1:7" x14ac:dyDescent="0.25">
      <c r="A18" s="97">
        <v>16</v>
      </c>
      <c r="B18" s="1"/>
      <c r="C18" s="1"/>
      <c r="D18" s="92">
        <f>D17-1</f>
        <v>24</v>
      </c>
      <c r="E18" s="1">
        <f>G17/D18</f>
        <v>441538.4615384615</v>
      </c>
      <c r="F18" s="1">
        <f>F17+E18</f>
        <v>7064615.3846153859</v>
      </c>
      <c r="G18" s="96">
        <f>$C$3-F18</f>
        <v>10155384.615384614</v>
      </c>
    </row>
    <row r="19" spans="1:7" x14ac:dyDescent="0.25">
      <c r="A19" s="97">
        <v>17</v>
      </c>
      <c r="B19" s="1"/>
      <c r="C19" s="1"/>
      <c r="D19" s="92">
        <f>D18-1</f>
        <v>23</v>
      </c>
      <c r="E19" s="1">
        <f>G18/D19</f>
        <v>441538.4615384615</v>
      </c>
      <c r="F19" s="1">
        <f>F18+E19</f>
        <v>7506153.8461538479</v>
      </c>
      <c r="G19" s="96">
        <f>$C$3-F19</f>
        <v>9713846.1538461521</v>
      </c>
    </row>
    <row r="20" spans="1:7" x14ac:dyDescent="0.25">
      <c r="A20" s="97">
        <v>18</v>
      </c>
      <c r="B20" s="1"/>
      <c r="C20" s="1"/>
      <c r="D20" s="92">
        <f>D19-1</f>
        <v>22</v>
      </c>
      <c r="E20" s="1">
        <f>G19/D20</f>
        <v>441538.46153846144</v>
      </c>
      <c r="F20" s="1">
        <f>F19+E20</f>
        <v>7947692.3076923089</v>
      </c>
      <c r="G20" s="96">
        <f>$C$3-F20</f>
        <v>9272307.692307692</v>
      </c>
    </row>
    <row r="21" spans="1:7" x14ac:dyDescent="0.25">
      <c r="A21" s="97">
        <v>19</v>
      </c>
      <c r="B21" s="1"/>
      <c r="C21" s="1"/>
      <c r="D21" s="92">
        <f>D20-1</f>
        <v>21</v>
      </c>
      <c r="E21" s="1">
        <f>G20/D21</f>
        <v>441538.4615384615</v>
      </c>
      <c r="F21" s="1">
        <f>F20+E21</f>
        <v>8389230.7692307699</v>
      </c>
      <c r="G21" s="96">
        <f>$C$3-F21</f>
        <v>8830769.2307692301</v>
      </c>
    </row>
    <row r="22" spans="1:7" x14ac:dyDescent="0.25">
      <c r="A22" s="97">
        <v>20</v>
      </c>
      <c r="B22" s="1"/>
      <c r="C22" s="1"/>
      <c r="D22" s="92">
        <f>D21-1</f>
        <v>20</v>
      </c>
      <c r="E22" s="1">
        <f>G21/D22</f>
        <v>441538.4615384615</v>
      </c>
      <c r="F22" s="1">
        <f>F21+E22</f>
        <v>8830769.2307692319</v>
      </c>
      <c r="G22" s="96">
        <f>$C$3-F22</f>
        <v>8389230.7692307681</v>
      </c>
    </row>
    <row r="23" spans="1:7" x14ac:dyDescent="0.25">
      <c r="A23" s="97">
        <v>21</v>
      </c>
      <c r="B23" s="1"/>
      <c r="C23" s="1"/>
      <c r="D23" s="92">
        <f>D22-1</f>
        <v>19</v>
      </c>
      <c r="E23" s="1">
        <f>G22/D23</f>
        <v>441538.4615384615</v>
      </c>
      <c r="F23" s="1">
        <f>F22+E23</f>
        <v>9272307.6923076939</v>
      </c>
      <c r="G23" s="96">
        <f>$C$3-F23</f>
        <v>7947692.3076923061</v>
      </c>
    </row>
    <row r="24" spans="1:7" x14ac:dyDescent="0.25">
      <c r="A24" s="97">
        <v>22</v>
      </c>
      <c r="B24" s="1"/>
      <c r="C24" s="1"/>
      <c r="D24" s="92">
        <f>D23-1</f>
        <v>18</v>
      </c>
      <c r="E24" s="1">
        <f>G23/D24</f>
        <v>441538.46153846144</v>
      </c>
      <c r="F24" s="1">
        <f>F23+E24</f>
        <v>9713846.1538461559</v>
      </c>
      <c r="G24" s="96">
        <f>$C$3-F24</f>
        <v>7506153.8461538441</v>
      </c>
    </row>
    <row r="25" spans="1:7" x14ac:dyDescent="0.25">
      <c r="A25" s="97">
        <v>23</v>
      </c>
      <c r="B25" s="1"/>
      <c r="C25" s="1"/>
      <c r="D25" s="92">
        <f>D24-1</f>
        <v>17</v>
      </c>
      <c r="E25" s="1">
        <f>G24/D25</f>
        <v>441538.46153846144</v>
      </c>
      <c r="F25" s="1">
        <f>F24+E25</f>
        <v>10155384.615384618</v>
      </c>
      <c r="G25" s="96">
        <f>$C$3-F25</f>
        <v>7064615.3846153822</v>
      </c>
    </row>
    <row r="26" spans="1:7" x14ac:dyDescent="0.25">
      <c r="A26" s="97">
        <v>24</v>
      </c>
      <c r="B26" s="1"/>
      <c r="C26" s="1"/>
      <c r="D26" s="92">
        <f>D25-1</f>
        <v>16</v>
      </c>
      <c r="E26" s="1">
        <f>G25/D26</f>
        <v>441538.46153846139</v>
      </c>
      <c r="F26" s="1">
        <f>F25+E26</f>
        <v>10596923.07692308</v>
      </c>
      <c r="G26" s="96">
        <f>$C$3-F26</f>
        <v>6623076.9230769202</v>
      </c>
    </row>
    <row r="27" spans="1:7" x14ac:dyDescent="0.25">
      <c r="A27" s="97">
        <v>25</v>
      </c>
      <c r="B27" s="1"/>
      <c r="C27" s="1"/>
      <c r="D27" s="92">
        <f>D26-1</f>
        <v>15</v>
      </c>
      <c r="E27" s="1">
        <f>G26/D27</f>
        <v>441538.46153846133</v>
      </c>
      <c r="F27" s="1">
        <f>F26+E27</f>
        <v>11038461.538461542</v>
      </c>
      <c r="G27" s="96">
        <f>$C$3-F27</f>
        <v>6181538.4615384582</v>
      </c>
    </row>
    <row r="28" spans="1:7" x14ac:dyDescent="0.25">
      <c r="A28" s="97">
        <v>26</v>
      </c>
      <c r="B28" s="1"/>
      <c r="C28" s="1"/>
      <c r="D28" s="92">
        <f>D27-1</f>
        <v>14</v>
      </c>
      <c r="E28" s="1">
        <f>G27/D28</f>
        <v>441538.46153846133</v>
      </c>
      <c r="F28" s="1">
        <f>F27+E28</f>
        <v>11480000.000000004</v>
      </c>
      <c r="G28" s="96">
        <f>$C$3-F28</f>
        <v>5739999.9999999963</v>
      </c>
    </row>
    <row r="29" spans="1:7" x14ac:dyDescent="0.25">
      <c r="A29" s="97">
        <v>27</v>
      </c>
      <c r="B29" s="1"/>
      <c r="C29" s="1"/>
      <c r="D29" s="92">
        <f>D28-1</f>
        <v>13</v>
      </c>
      <c r="E29" s="1">
        <f>G28/D29</f>
        <v>441538.46153846127</v>
      </c>
      <c r="F29" s="1">
        <f>F28+E29</f>
        <v>11921538.461538466</v>
      </c>
      <c r="G29" s="96">
        <f>$C$3-F29</f>
        <v>5298461.5384615343</v>
      </c>
    </row>
    <row r="30" spans="1:7" x14ac:dyDescent="0.25">
      <c r="A30" s="97">
        <v>28</v>
      </c>
      <c r="B30" s="1"/>
      <c r="C30" s="1"/>
      <c r="D30" s="92">
        <f>D29-1</f>
        <v>12</v>
      </c>
      <c r="E30" s="1">
        <f>G29/D30</f>
        <v>441538.46153846121</v>
      </c>
      <c r="F30" s="1">
        <f>F29+E30</f>
        <v>12363076.923076928</v>
      </c>
      <c r="G30" s="96">
        <f>$C$3-F30</f>
        <v>4856923.0769230723</v>
      </c>
    </row>
    <row r="31" spans="1:7" x14ac:dyDescent="0.25">
      <c r="A31" s="97">
        <v>29</v>
      </c>
      <c r="B31" s="1"/>
      <c r="C31" s="1"/>
      <c r="D31" s="92">
        <f>D30-1</f>
        <v>11</v>
      </c>
      <c r="E31" s="1">
        <f>G30/D31</f>
        <v>441538.4615384611</v>
      </c>
      <c r="F31" s="1">
        <f>F30+E31</f>
        <v>12804615.38461539</v>
      </c>
      <c r="G31" s="96">
        <f>$C$3-F31</f>
        <v>4415384.6153846104</v>
      </c>
    </row>
    <row r="32" spans="1:7" x14ac:dyDescent="0.25">
      <c r="A32" s="97">
        <v>30</v>
      </c>
      <c r="B32" s="1"/>
      <c r="C32" s="1"/>
      <c r="D32" s="92">
        <f>D31-1</f>
        <v>10</v>
      </c>
      <c r="E32" s="1">
        <f>G31/D32</f>
        <v>441538.46153846104</v>
      </c>
      <c r="F32" s="1">
        <f>F31+E32</f>
        <v>13246153.846153852</v>
      </c>
      <c r="G32" s="96">
        <f>$C$3-F32</f>
        <v>3973846.1538461484</v>
      </c>
    </row>
    <row r="33" spans="1:7" x14ac:dyDescent="0.25">
      <c r="A33" s="97">
        <v>31</v>
      </c>
      <c r="B33" s="1"/>
      <c r="C33" s="1"/>
      <c r="D33" s="92">
        <f>D32-1</f>
        <v>9</v>
      </c>
      <c r="E33" s="1">
        <f>G32/D33</f>
        <v>441538.46153846092</v>
      </c>
      <c r="F33" s="1">
        <f>F32+E33</f>
        <v>13687692.307692312</v>
      </c>
      <c r="G33" s="96">
        <f>$C$3-F33</f>
        <v>3532307.6923076883</v>
      </c>
    </row>
    <row r="34" spans="1:7" x14ac:dyDescent="0.25">
      <c r="A34" s="97">
        <v>32</v>
      </c>
      <c r="B34" s="1"/>
      <c r="C34" s="1"/>
      <c r="D34" s="92">
        <f>D33-1</f>
        <v>8</v>
      </c>
      <c r="E34" s="1">
        <f>G33/D34</f>
        <v>441538.46153846104</v>
      </c>
      <c r="F34" s="1">
        <f>F33+E34</f>
        <v>14129230.769230772</v>
      </c>
      <c r="G34" s="96">
        <f>$C$3-F34</f>
        <v>3090769.2307692282</v>
      </c>
    </row>
    <row r="35" spans="1:7" x14ac:dyDescent="0.25">
      <c r="A35" s="97">
        <v>33</v>
      </c>
      <c r="B35" s="1"/>
      <c r="C35" s="1"/>
      <c r="D35" s="92">
        <f>D34-1</f>
        <v>7</v>
      </c>
      <c r="E35" s="1">
        <f>G34/D35</f>
        <v>441538.46153846115</v>
      </c>
      <c r="F35" s="1">
        <f>F34+E35</f>
        <v>14570769.230769234</v>
      </c>
      <c r="G35" s="96">
        <f>$C$3-F35</f>
        <v>2649230.7692307662</v>
      </c>
    </row>
    <row r="36" spans="1:7" x14ac:dyDescent="0.25">
      <c r="A36" s="97">
        <v>34</v>
      </c>
      <c r="B36" s="1"/>
      <c r="C36" s="1"/>
      <c r="D36" s="92">
        <f>D35-1</f>
        <v>6</v>
      </c>
      <c r="E36" s="1">
        <f>G35/D36</f>
        <v>441538.46153846104</v>
      </c>
      <c r="F36" s="1">
        <f>F35+E36</f>
        <v>15012307.692307696</v>
      </c>
      <c r="G36" s="96">
        <f>$C$3-F36</f>
        <v>2207692.3076923043</v>
      </c>
    </row>
    <row r="37" spans="1:7" x14ac:dyDescent="0.25">
      <c r="A37" s="97">
        <v>35</v>
      </c>
      <c r="B37" s="1"/>
      <c r="C37" s="1"/>
      <c r="D37" s="92">
        <f>D36-1</f>
        <v>5</v>
      </c>
      <c r="E37" s="1">
        <f>G36/D37</f>
        <v>441538.46153846086</v>
      </c>
      <c r="F37" s="1">
        <f>F36+E37</f>
        <v>15453846.153846156</v>
      </c>
      <c r="G37" s="96">
        <f>$C$3-F37</f>
        <v>1766153.8461538441</v>
      </c>
    </row>
    <row r="38" spans="1:7" x14ac:dyDescent="0.25">
      <c r="A38" s="97">
        <v>36</v>
      </c>
      <c r="B38" s="1"/>
      <c r="C38" s="1"/>
      <c r="D38" s="92">
        <f>D37-1</f>
        <v>4</v>
      </c>
      <c r="E38" s="1">
        <f>G37/D38</f>
        <v>441538.46153846104</v>
      </c>
      <c r="F38" s="1">
        <f>F37+E38</f>
        <v>15895384.615384616</v>
      </c>
      <c r="G38" s="96">
        <f>$C$3-F38</f>
        <v>1324615.384615384</v>
      </c>
    </row>
    <row r="39" spans="1:7" x14ac:dyDescent="0.25">
      <c r="A39" s="97">
        <v>37</v>
      </c>
      <c r="B39" s="1"/>
      <c r="C39" s="1"/>
      <c r="D39" s="92">
        <f>D38-1</f>
        <v>3</v>
      </c>
      <c r="E39" s="1">
        <f>G38/D39</f>
        <v>441538.46153846133</v>
      </c>
      <c r="F39" s="1">
        <f>F38+E39</f>
        <v>16336923.076923078</v>
      </c>
      <c r="G39" s="96">
        <f>$C$3-F39</f>
        <v>883076.92307692207</v>
      </c>
    </row>
    <row r="40" spans="1:7" x14ac:dyDescent="0.25">
      <c r="A40" s="97">
        <v>38</v>
      </c>
      <c r="B40" s="1"/>
      <c r="C40" s="1"/>
      <c r="D40" s="92">
        <f>D39-1</f>
        <v>2</v>
      </c>
      <c r="E40" s="1">
        <f>G39/D40</f>
        <v>441538.46153846104</v>
      </c>
      <c r="F40" s="1">
        <f>F39+E40</f>
        <v>16778461.53846154</v>
      </c>
      <c r="G40" s="96">
        <f>$C$3-F40</f>
        <v>441538.46153846011</v>
      </c>
    </row>
    <row r="41" spans="1:7" x14ac:dyDescent="0.25">
      <c r="A41" s="97">
        <v>39</v>
      </c>
      <c r="B41" s="1"/>
      <c r="C41" s="1"/>
      <c r="D41" s="92">
        <f>D40-1</f>
        <v>1</v>
      </c>
      <c r="E41" s="1">
        <f>G40/D41</f>
        <v>441538.46153846011</v>
      </c>
      <c r="F41" s="1">
        <f>F40+E41</f>
        <v>17220000</v>
      </c>
      <c r="G41" s="96">
        <f>$C$3-F41</f>
        <v>0</v>
      </c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workbookViewId="0">
      <pane xSplit="1" ySplit="7" topLeftCell="B64" activePane="bottomRight" state="frozen"/>
      <selection pane="topRight" activeCell="B1" sqref="B1"/>
      <selection pane="bottomLeft" activeCell="A8" sqref="A8"/>
      <selection pane="bottomRight" activeCell="F67" sqref="F67"/>
    </sheetView>
  </sheetViews>
  <sheetFormatPr defaultRowHeight="15" x14ac:dyDescent="0.25"/>
  <cols>
    <col min="1" max="1" width="11.140625" bestFit="1" customWidth="1"/>
    <col min="2" max="2" width="18.5703125" bestFit="1" customWidth="1"/>
    <col min="3" max="3" width="16.85546875" bestFit="1" customWidth="1"/>
    <col min="4" max="4" width="12" bestFit="1" customWidth="1"/>
    <col min="5" max="5" width="10.7109375" bestFit="1" customWidth="1"/>
    <col min="6" max="6" width="15.42578125" bestFit="1" customWidth="1"/>
    <col min="7" max="7" width="23.42578125" bestFit="1" customWidth="1"/>
  </cols>
  <sheetData>
    <row r="1" spans="1:7" ht="23.25" x14ac:dyDescent="0.35">
      <c r="A1" s="99" t="s">
        <v>86</v>
      </c>
      <c r="B1" s="99"/>
      <c r="C1" s="99"/>
      <c r="D1" s="99"/>
      <c r="E1" s="99"/>
      <c r="F1" s="99"/>
      <c r="G1" s="99"/>
    </row>
    <row r="2" spans="1:7" x14ac:dyDescent="0.25">
      <c r="A2" s="1" t="s">
        <v>87</v>
      </c>
      <c r="B2" s="84">
        <f>Scenario!B14</f>
        <v>13650000</v>
      </c>
      <c r="C2" s="1" t="s">
        <v>91</v>
      </c>
      <c r="D2" s="1">
        <f>12*B3</f>
        <v>240</v>
      </c>
      <c r="E2" s="1"/>
      <c r="F2" s="1"/>
      <c r="G2" s="1"/>
    </row>
    <row r="3" spans="1:7" x14ac:dyDescent="0.25">
      <c r="A3" s="1" t="s">
        <v>88</v>
      </c>
      <c r="B3" s="1">
        <f>Scenario!B16</f>
        <v>20</v>
      </c>
      <c r="C3" s="1" t="s">
        <v>92</v>
      </c>
      <c r="D3" s="1">
        <f>B4/12</f>
        <v>4.0000000000000001E-3</v>
      </c>
      <c r="E3" s="1"/>
      <c r="F3" s="1"/>
      <c r="G3" s="1"/>
    </row>
    <row r="4" spans="1:7" x14ac:dyDescent="0.25">
      <c r="A4" s="1" t="s">
        <v>89</v>
      </c>
      <c r="B4" s="85">
        <f>Scenario!B15</f>
        <v>4.8000000000000001E-2</v>
      </c>
      <c r="C4" s="1" t="s">
        <v>93</v>
      </c>
      <c r="D4" s="86">
        <f>PMT(D3,D2,-B2,0)</f>
        <v>88582.694633907638</v>
      </c>
      <c r="E4" s="1"/>
      <c r="F4" s="1"/>
      <c r="G4" s="1"/>
    </row>
    <row r="5" spans="1:7" x14ac:dyDescent="0.25">
      <c r="A5" s="1" t="s">
        <v>90</v>
      </c>
      <c r="B5" s="1">
        <v>2021</v>
      </c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95" t="s">
        <v>98</v>
      </c>
      <c r="B7" s="95" t="s">
        <v>94</v>
      </c>
      <c r="C7" s="95" t="s">
        <v>95</v>
      </c>
      <c r="D7" s="95" t="s">
        <v>96</v>
      </c>
      <c r="E7" s="95" t="s">
        <v>87</v>
      </c>
      <c r="F7" s="95" t="s">
        <v>97</v>
      </c>
      <c r="G7" s="95" t="s">
        <v>99</v>
      </c>
    </row>
    <row r="8" spans="1:7" x14ac:dyDescent="0.25">
      <c r="A8" s="1">
        <v>1</v>
      </c>
      <c r="B8" s="84">
        <f>B2</f>
        <v>13650000</v>
      </c>
      <c r="C8" s="86">
        <f>D4</f>
        <v>88582.694633907638</v>
      </c>
      <c r="D8" s="86">
        <f>B8*D3</f>
        <v>54600</v>
      </c>
      <c r="E8" s="86">
        <f>C8-D8</f>
        <v>33982.694633907638</v>
      </c>
      <c r="F8" s="87">
        <f>B8-E8</f>
        <v>13616017.305366091</v>
      </c>
      <c r="G8" s="86"/>
    </row>
    <row r="9" spans="1:7" x14ac:dyDescent="0.25">
      <c r="A9" s="1">
        <v>2</v>
      </c>
      <c r="B9" s="87">
        <f>F8</f>
        <v>13616017.305366091</v>
      </c>
      <c r="C9" s="86">
        <f>$D$4</f>
        <v>88582.694633907638</v>
      </c>
      <c r="D9" s="87">
        <f>B9*$D$3</f>
        <v>54464.069221464364</v>
      </c>
      <c r="E9" s="86">
        <f>C9-D9</f>
        <v>34118.625412443274</v>
      </c>
      <c r="F9" s="87">
        <f>B9-E9</f>
        <v>13581898.679953648</v>
      </c>
      <c r="G9" s="86"/>
    </row>
    <row r="10" spans="1:7" x14ac:dyDescent="0.25">
      <c r="A10" s="1">
        <v>3</v>
      </c>
      <c r="B10" s="87">
        <f>F9</f>
        <v>13581898.679953648</v>
      </c>
      <c r="C10" s="86">
        <f>$D$4</f>
        <v>88582.694633907638</v>
      </c>
      <c r="D10" s="87">
        <f>B10*$D$3</f>
        <v>54327.594719814595</v>
      </c>
      <c r="E10" s="86">
        <f>C10-D10</f>
        <v>34255.099914093043</v>
      </c>
      <c r="F10" s="87">
        <f>B10-E10</f>
        <v>13547643.580039555</v>
      </c>
      <c r="G10" s="86"/>
    </row>
    <row r="11" spans="1:7" x14ac:dyDescent="0.25">
      <c r="A11" s="1">
        <v>4</v>
      </c>
      <c r="B11" s="87">
        <f>F10</f>
        <v>13547643.580039555</v>
      </c>
      <c r="C11" s="86">
        <f>$D$4</f>
        <v>88582.694633907638</v>
      </c>
      <c r="D11" s="87">
        <f>B11*$D$3</f>
        <v>54190.574320158223</v>
      </c>
      <c r="E11" s="86">
        <f>C11-D11</f>
        <v>34392.120313749416</v>
      </c>
      <c r="F11" s="87">
        <f>B11-E11</f>
        <v>13513251.459725806</v>
      </c>
      <c r="G11" s="86"/>
    </row>
    <row r="12" spans="1:7" x14ac:dyDescent="0.25">
      <c r="A12" s="1">
        <v>5</v>
      </c>
      <c r="B12" s="87">
        <f>F11</f>
        <v>13513251.459725806</v>
      </c>
      <c r="C12" s="86">
        <f>$D$4</f>
        <v>88582.694633907638</v>
      </c>
      <c r="D12" s="87">
        <f>B12*$D$3</f>
        <v>54053.005838903227</v>
      </c>
      <c r="E12" s="86">
        <f>C12-D12</f>
        <v>34529.688795004411</v>
      </c>
      <c r="F12" s="87">
        <f>B12-E12</f>
        <v>13478721.770930802</v>
      </c>
      <c r="G12" s="86"/>
    </row>
    <row r="13" spans="1:7" x14ac:dyDescent="0.25">
      <c r="A13" s="1">
        <v>6</v>
      </c>
      <c r="B13" s="87">
        <f>F12</f>
        <v>13478721.770930802</v>
      </c>
      <c r="C13" s="86">
        <f>$D$4</f>
        <v>88582.694633907638</v>
      </c>
      <c r="D13" s="87">
        <f>B13*$D$3</f>
        <v>53914.88708372321</v>
      </c>
      <c r="E13" s="86">
        <f>C13-D13</f>
        <v>34667.807550184429</v>
      </c>
      <c r="F13" s="87">
        <f>B13-E13</f>
        <v>13444053.963380618</v>
      </c>
      <c r="G13" s="86"/>
    </row>
    <row r="14" spans="1:7" x14ac:dyDescent="0.25">
      <c r="A14" s="1">
        <v>7</v>
      </c>
      <c r="B14" s="87">
        <f>F13</f>
        <v>13444053.963380618</v>
      </c>
      <c r="C14" s="86">
        <f>$D$4</f>
        <v>88582.694633907638</v>
      </c>
      <c r="D14" s="87">
        <f>B14*$D$3</f>
        <v>53776.215853522473</v>
      </c>
      <c r="E14" s="86">
        <f>C14-D14</f>
        <v>34806.478780385165</v>
      </c>
      <c r="F14" s="87">
        <f>B14-E14</f>
        <v>13409247.484600233</v>
      </c>
      <c r="G14" s="86"/>
    </row>
    <row r="15" spans="1:7" x14ac:dyDescent="0.25">
      <c r="A15" s="1">
        <v>8</v>
      </c>
      <c r="B15" s="87">
        <f>F14</f>
        <v>13409247.484600233</v>
      </c>
      <c r="C15" s="86">
        <f>$D$4</f>
        <v>88582.694633907638</v>
      </c>
      <c r="D15" s="87">
        <f>B15*$D$3</f>
        <v>53636.989938400933</v>
      </c>
      <c r="E15" s="86">
        <f>C15-D15</f>
        <v>34945.704695506705</v>
      </c>
      <c r="F15" s="87">
        <f>B15-E15</f>
        <v>13374301.779904727</v>
      </c>
      <c r="G15" s="86"/>
    </row>
    <row r="16" spans="1:7" x14ac:dyDescent="0.25">
      <c r="A16" s="1">
        <v>9</v>
      </c>
      <c r="B16" s="87">
        <f>F15</f>
        <v>13374301.779904727</v>
      </c>
      <c r="C16" s="86">
        <f>$D$4</f>
        <v>88582.694633907638</v>
      </c>
      <c r="D16" s="87">
        <f>B16*$D$3</f>
        <v>53497.207119618906</v>
      </c>
      <c r="E16" s="86">
        <f>C16-D16</f>
        <v>35085.487514288732</v>
      </c>
      <c r="F16" s="87">
        <f>B16-E16</f>
        <v>13339216.292390438</v>
      </c>
      <c r="G16" s="86"/>
    </row>
    <row r="17" spans="1:7" x14ac:dyDescent="0.25">
      <c r="A17" s="1">
        <v>10</v>
      </c>
      <c r="B17" s="87">
        <f>F16</f>
        <v>13339216.292390438</v>
      </c>
      <c r="C17" s="86">
        <f>$D$4</f>
        <v>88582.694633907638</v>
      </c>
      <c r="D17" s="87">
        <f>B17*$D$3</f>
        <v>53356.865169561752</v>
      </c>
      <c r="E17" s="86">
        <f>C17-D17</f>
        <v>35225.829464345887</v>
      </c>
      <c r="F17" s="87">
        <f>B17-E17</f>
        <v>13303990.462926092</v>
      </c>
      <c r="G17" s="86"/>
    </row>
    <row r="18" spans="1:7" x14ac:dyDescent="0.25">
      <c r="A18" s="1">
        <v>11</v>
      </c>
      <c r="B18" s="87">
        <f>F17</f>
        <v>13303990.462926092</v>
      </c>
      <c r="C18" s="86">
        <f>$D$4</f>
        <v>88582.694633907638</v>
      </c>
      <c r="D18" s="87">
        <f>B18*$D$3</f>
        <v>53215.961851704371</v>
      </c>
      <c r="E18" s="86">
        <f>C18-D18</f>
        <v>35366.732782203268</v>
      </c>
      <c r="F18" s="87">
        <f>B18-E18</f>
        <v>13268623.730143888</v>
      </c>
      <c r="G18" s="86"/>
    </row>
    <row r="19" spans="1:7" x14ac:dyDescent="0.25">
      <c r="A19" s="1">
        <v>12</v>
      </c>
      <c r="B19" s="87">
        <f>F18</f>
        <v>13268623.730143888</v>
      </c>
      <c r="C19" s="86">
        <f>$D$4</f>
        <v>88582.694633907638</v>
      </c>
      <c r="D19" s="87">
        <f>B19*$D$3</f>
        <v>53074.494920575555</v>
      </c>
      <c r="E19" s="86">
        <f>C19-D19</f>
        <v>35508.199713332084</v>
      </c>
      <c r="F19" s="87">
        <f>B19-E19</f>
        <v>13233115.530430555</v>
      </c>
      <c r="G19" s="89">
        <f>SUM(D8:D19)</f>
        <v>646107.86603744759</v>
      </c>
    </row>
    <row r="20" spans="1:7" x14ac:dyDescent="0.25">
      <c r="A20" s="1">
        <v>13</v>
      </c>
      <c r="B20" s="87">
        <f>F19</f>
        <v>13233115.530430555</v>
      </c>
      <c r="C20" s="86">
        <f>$D$4</f>
        <v>88582.694633907638</v>
      </c>
      <c r="D20" s="87">
        <f>B20*$D$3</f>
        <v>52932.462121722223</v>
      </c>
      <c r="E20" s="86">
        <f>C20-D20</f>
        <v>35650.232512185416</v>
      </c>
      <c r="F20" s="87">
        <f>B20-E20</f>
        <v>13197465.29791837</v>
      </c>
      <c r="G20" s="86">
        <f>SUM(D9:D20)</f>
        <v>644440.32815916976</v>
      </c>
    </row>
    <row r="21" spans="1:7" x14ac:dyDescent="0.25">
      <c r="A21" s="1">
        <v>14</v>
      </c>
      <c r="B21" s="87">
        <f>F20</f>
        <v>13197465.29791837</v>
      </c>
      <c r="C21" s="86">
        <f>$D$4</f>
        <v>88582.694633907638</v>
      </c>
      <c r="D21" s="87">
        <f>B21*$D$3</f>
        <v>52789.861191673481</v>
      </c>
      <c r="E21" s="86">
        <f>C21-D21</f>
        <v>35792.833442234158</v>
      </c>
      <c r="F21" s="87">
        <f>B21-E21</f>
        <v>13161672.464476136</v>
      </c>
      <c r="G21" s="86">
        <f>SUM(D10:D21)</f>
        <v>642766.12012937875</v>
      </c>
    </row>
    <row r="22" spans="1:7" x14ac:dyDescent="0.25">
      <c r="A22" s="1">
        <v>15</v>
      </c>
      <c r="B22" s="87">
        <f>F21</f>
        <v>13161672.464476136</v>
      </c>
      <c r="C22" s="86">
        <f>$D$4</f>
        <v>88582.694633907638</v>
      </c>
      <c r="D22" s="87">
        <f>B22*$D$3</f>
        <v>52646.689857904545</v>
      </c>
      <c r="E22" s="86">
        <f>C22-D22</f>
        <v>35936.004776003094</v>
      </c>
      <c r="F22" s="87">
        <f>B22-E22</f>
        <v>13125736.459700134</v>
      </c>
      <c r="G22" s="86">
        <f>SUM(D11:D22)</f>
        <v>641085.21526746883</v>
      </c>
    </row>
    <row r="23" spans="1:7" x14ac:dyDescent="0.25">
      <c r="A23" s="1">
        <v>16</v>
      </c>
      <c r="B23" s="87">
        <f>F22</f>
        <v>13125736.459700134</v>
      </c>
      <c r="C23" s="86">
        <f>$D$4</f>
        <v>88582.694633907638</v>
      </c>
      <c r="D23" s="87">
        <f>B23*$D$3</f>
        <v>52502.945838800537</v>
      </c>
      <c r="E23" s="86">
        <f>C23-D23</f>
        <v>36079.748795107102</v>
      </c>
      <c r="F23" s="87">
        <f>B23-E23</f>
        <v>13089656.710905027</v>
      </c>
      <c r="G23" s="86">
        <f>SUM(D12:D23)</f>
        <v>639397.58678611123</v>
      </c>
    </row>
    <row r="24" spans="1:7" x14ac:dyDescent="0.25">
      <c r="A24" s="1">
        <v>17</v>
      </c>
      <c r="B24" s="87">
        <f>F23</f>
        <v>13089656.710905027</v>
      </c>
      <c r="C24" s="86">
        <f>$D$4</f>
        <v>88582.694633907638</v>
      </c>
      <c r="D24" s="87">
        <f>B24*$D$3</f>
        <v>52358.626843620106</v>
      </c>
      <c r="E24" s="86">
        <f>C24-D24</f>
        <v>36224.067790287532</v>
      </c>
      <c r="F24" s="87">
        <f>B24-E24</f>
        <v>13053432.64311474</v>
      </c>
      <c r="G24" s="86">
        <f>SUM(D13:D24)</f>
        <v>637703.20779082808</v>
      </c>
    </row>
    <row r="25" spans="1:7" x14ac:dyDescent="0.25">
      <c r="A25" s="1">
        <v>18</v>
      </c>
      <c r="B25" s="87">
        <f>F24</f>
        <v>13053432.64311474</v>
      </c>
      <c r="C25" s="86">
        <f>$D$4</f>
        <v>88582.694633907638</v>
      </c>
      <c r="D25" s="87">
        <f>B25*$D$3</f>
        <v>52213.730572458961</v>
      </c>
      <c r="E25" s="86">
        <f>C25-D25</f>
        <v>36368.964061448678</v>
      </c>
      <c r="F25" s="87">
        <f>B25-E25</f>
        <v>13017063.679053292</v>
      </c>
      <c r="G25" s="86">
        <f>SUM(D14:D25)</f>
        <v>636002.05127956381</v>
      </c>
    </row>
    <row r="26" spans="1:7" x14ac:dyDescent="0.25">
      <c r="A26" s="1">
        <v>19</v>
      </c>
      <c r="B26" s="87">
        <f>F25</f>
        <v>13017063.679053292</v>
      </c>
      <c r="C26" s="86">
        <f>$D$4</f>
        <v>88582.694633907638</v>
      </c>
      <c r="D26" s="87">
        <f>B26*$D$3</f>
        <v>52068.254716213167</v>
      </c>
      <c r="E26" s="86">
        <f>C26-D26</f>
        <v>36514.439917694472</v>
      </c>
      <c r="F26" s="87">
        <f>B26-E26</f>
        <v>12980549.239135597</v>
      </c>
      <c r="G26" s="86">
        <f>SUM(D15:D26)</f>
        <v>634294.0901422546</v>
      </c>
    </row>
    <row r="27" spans="1:7" x14ac:dyDescent="0.25">
      <c r="A27" s="1">
        <v>20</v>
      </c>
      <c r="B27" s="87">
        <f>F26</f>
        <v>12980549.239135597</v>
      </c>
      <c r="C27" s="86">
        <f>$D$4</f>
        <v>88582.694633907638</v>
      </c>
      <c r="D27" s="87">
        <f>B27*$D$3</f>
        <v>51922.196956542386</v>
      </c>
      <c r="E27" s="86">
        <f>C27-D27</f>
        <v>36660.497677365252</v>
      </c>
      <c r="F27" s="87">
        <f>B27-E27</f>
        <v>12943888.741458232</v>
      </c>
      <c r="G27" s="86">
        <f>SUM(D16:D27)</f>
        <v>632579.29716039612</v>
      </c>
    </row>
    <row r="28" spans="1:7" x14ac:dyDescent="0.25">
      <c r="A28" s="1">
        <v>21</v>
      </c>
      <c r="B28" s="87">
        <f>F27</f>
        <v>12943888.741458232</v>
      </c>
      <c r="C28" s="86">
        <f>$D$4</f>
        <v>88582.694633907638</v>
      </c>
      <c r="D28" s="87">
        <f>B28*$D$3</f>
        <v>51775.554965832926</v>
      </c>
      <c r="E28" s="86">
        <f>C28-D28</f>
        <v>36807.139668074713</v>
      </c>
      <c r="F28" s="87">
        <f>B28-E28</f>
        <v>12907081.601790156</v>
      </c>
      <c r="G28" s="86">
        <f>SUM(D17:D28)</f>
        <v>630857.64500661008</v>
      </c>
    </row>
    <row r="29" spans="1:7" x14ac:dyDescent="0.25">
      <c r="A29" s="1">
        <v>22</v>
      </c>
      <c r="B29" s="87">
        <f>F28</f>
        <v>12907081.601790156</v>
      </c>
      <c r="C29" s="86">
        <f>$D$4</f>
        <v>88582.694633907638</v>
      </c>
      <c r="D29" s="87">
        <f>B29*$D$3</f>
        <v>51628.326407160625</v>
      </c>
      <c r="E29" s="86">
        <f>C29-D29</f>
        <v>36954.368226747014</v>
      </c>
      <c r="F29" s="87">
        <f>B29-E29</f>
        <v>12870127.23356341</v>
      </c>
      <c r="G29" s="86">
        <f>SUM(D18:D29)</f>
        <v>629129.10624420887</v>
      </c>
    </row>
    <row r="30" spans="1:7" x14ac:dyDescent="0.25">
      <c r="A30" s="1">
        <v>23</v>
      </c>
      <c r="B30" s="87">
        <f>F29</f>
        <v>12870127.23356341</v>
      </c>
      <c r="C30" s="86">
        <f>$D$4</f>
        <v>88582.694633907638</v>
      </c>
      <c r="D30" s="87">
        <f>B30*$D$3</f>
        <v>51480.508934253645</v>
      </c>
      <c r="E30" s="86">
        <f>C30-D30</f>
        <v>37102.185699653994</v>
      </c>
      <c r="F30" s="87">
        <f>B30-E30</f>
        <v>12833025.047863755</v>
      </c>
      <c r="G30" s="86">
        <f>SUM(D19:D30)</f>
        <v>627393.65332675807</v>
      </c>
    </row>
    <row r="31" spans="1:7" x14ac:dyDescent="0.25">
      <c r="A31" s="1">
        <v>24</v>
      </c>
      <c r="B31" s="87">
        <f>F30</f>
        <v>12833025.047863755</v>
      </c>
      <c r="C31" s="86">
        <f>$D$4</f>
        <v>88582.694633907638</v>
      </c>
      <c r="D31" s="87">
        <f>B31*$D$3</f>
        <v>51332.100191455022</v>
      </c>
      <c r="E31" s="86">
        <f>C31-D31</f>
        <v>37250.594442452617</v>
      </c>
      <c r="F31" s="87">
        <f>B31-E31</f>
        <v>12795774.453421302</v>
      </c>
      <c r="G31" s="89">
        <f>SUM(D20:D31)</f>
        <v>625651.25859763753</v>
      </c>
    </row>
    <row r="32" spans="1:7" x14ac:dyDescent="0.25">
      <c r="A32" s="1">
        <v>25</v>
      </c>
      <c r="B32" s="87">
        <f>F31</f>
        <v>12795774.453421302</v>
      </c>
      <c r="C32" s="86">
        <f>$D$4</f>
        <v>88582.694633907638</v>
      </c>
      <c r="D32" s="87">
        <f>B32*$D$3</f>
        <v>51183.097813685206</v>
      </c>
      <c r="E32" s="86">
        <f>C32-D32</f>
        <v>37399.596820222432</v>
      </c>
      <c r="F32" s="87">
        <f>B32-E32</f>
        <v>12758374.85660108</v>
      </c>
      <c r="G32" s="90">
        <f>SUM(D21:D32)</f>
        <v>623901.89428960055</v>
      </c>
    </row>
    <row r="33" spans="1:7" x14ac:dyDescent="0.25">
      <c r="A33" s="1">
        <v>26</v>
      </c>
      <c r="B33" s="87">
        <f>F32</f>
        <v>12758374.85660108</v>
      </c>
      <c r="C33" s="86">
        <f>$D$4</f>
        <v>88582.694633907638</v>
      </c>
      <c r="D33" s="87">
        <f>B33*$D$3</f>
        <v>51033.49942640432</v>
      </c>
      <c r="E33" s="86">
        <f>C33-D33</f>
        <v>37549.195207503319</v>
      </c>
      <c r="F33" s="87">
        <f>B33-E33</f>
        <v>12720825.661393577</v>
      </c>
      <c r="G33" s="90">
        <f>SUM(D22:D33)</f>
        <v>622145.53252433147</v>
      </c>
    </row>
    <row r="34" spans="1:7" x14ac:dyDescent="0.25">
      <c r="A34" s="1">
        <v>27</v>
      </c>
      <c r="B34" s="87">
        <f>F33</f>
        <v>12720825.661393577</v>
      </c>
      <c r="C34" s="86">
        <f>$D$4</f>
        <v>88582.694633907638</v>
      </c>
      <c r="D34" s="87">
        <f>B34*$D$3</f>
        <v>50883.302645574309</v>
      </c>
      <c r="E34" s="86">
        <f>C34-D34</f>
        <v>37699.391988333329</v>
      </c>
      <c r="F34" s="87">
        <f>B34-E34</f>
        <v>12683126.269405244</v>
      </c>
      <c r="G34" s="90">
        <f>SUM(D23:D34)</f>
        <v>620382.14531200123</v>
      </c>
    </row>
    <row r="35" spans="1:7" x14ac:dyDescent="0.25">
      <c r="A35" s="1">
        <v>28</v>
      </c>
      <c r="B35" s="87">
        <f>F34</f>
        <v>12683126.269405244</v>
      </c>
      <c r="C35" s="86">
        <f>$D$4</f>
        <v>88582.694633907638</v>
      </c>
      <c r="D35" s="87">
        <f>B35*$D$3</f>
        <v>50732.505077620975</v>
      </c>
      <c r="E35" s="86">
        <f>C35-D35</f>
        <v>37850.189556286663</v>
      </c>
      <c r="F35" s="87">
        <f>B35-E35</f>
        <v>12645276.079848958</v>
      </c>
      <c r="G35" s="90">
        <f>SUM(D24:D35)</f>
        <v>618611.70455082157</v>
      </c>
    </row>
    <row r="36" spans="1:7" x14ac:dyDescent="0.25">
      <c r="A36" s="1">
        <v>29</v>
      </c>
      <c r="B36" s="87">
        <f>F35</f>
        <v>12645276.079848958</v>
      </c>
      <c r="C36" s="86">
        <f>$D$4</f>
        <v>88582.694633907638</v>
      </c>
      <c r="D36" s="87">
        <f>B36*$D$3</f>
        <v>50581.104319395832</v>
      </c>
      <c r="E36" s="86">
        <f>C36-D36</f>
        <v>38001.590314511806</v>
      </c>
      <c r="F36" s="87">
        <f>B36-E36</f>
        <v>12607274.489534447</v>
      </c>
      <c r="G36" s="90">
        <f>SUM(D25:D36)</f>
        <v>616834.18202659744</v>
      </c>
    </row>
    <row r="37" spans="1:7" x14ac:dyDescent="0.25">
      <c r="A37" s="1">
        <v>30</v>
      </c>
      <c r="B37" s="87">
        <f>F36</f>
        <v>12607274.489534447</v>
      </c>
      <c r="C37" s="86">
        <f>$D$4</f>
        <v>88582.694633907638</v>
      </c>
      <c r="D37" s="87">
        <f>B37*$D$3</f>
        <v>50429.097958137791</v>
      </c>
      <c r="E37" s="86">
        <f>C37-D37</f>
        <v>38153.596675769848</v>
      </c>
      <c r="F37" s="87">
        <f>B37-E37</f>
        <v>12569120.892858677</v>
      </c>
      <c r="G37" s="90">
        <f>SUM(D26:D37)</f>
        <v>615049.54941227613</v>
      </c>
    </row>
    <row r="38" spans="1:7" x14ac:dyDescent="0.25">
      <c r="A38" s="1">
        <v>31</v>
      </c>
      <c r="B38" s="87">
        <f>F37</f>
        <v>12569120.892858677</v>
      </c>
      <c r="C38" s="86">
        <f>$D$4</f>
        <v>88582.694633907638</v>
      </c>
      <c r="D38" s="87">
        <f>B38*$D$3</f>
        <v>50276.483571434706</v>
      </c>
      <c r="E38" s="86">
        <f>C38-D38</f>
        <v>38306.211062472932</v>
      </c>
      <c r="F38" s="87">
        <f>B38-E38</f>
        <v>12530814.681796204</v>
      </c>
      <c r="G38" s="90">
        <f>SUM(D27:D38)</f>
        <v>613257.77826749778</v>
      </c>
    </row>
    <row r="39" spans="1:7" x14ac:dyDescent="0.25">
      <c r="A39" s="1">
        <v>32</v>
      </c>
      <c r="B39" s="87">
        <f>F38</f>
        <v>12530814.681796204</v>
      </c>
      <c r="C39" s="86">
        <f>$D$4</f>
        <v>88582.694633907638</v>
      </c>
      <c r="D39" s="87">
        <f>B39*$D$3</f>
        <v>50123.258727184817</v>
      </c>
      <c r="E39" s="86">
        <f>C39-D39</f>
        <v>38459.435906722822</v>
      </c>
      <c r="F39" s="87">
        <f>B39-E39</f>
        <v>12492355.245889481</v>
      </c>
      <c r="G39" s="90">
        <f>SUM(D28:D39)</f>
        <v>611458.84003814019</v>
      </c>
    </row>
    <row r="40" spans="1:7" x14ac:dyDescent="0.25">
      <c r="A40" s="1">
        <v>33</v>
      </c>
      <c r="B40" s="87">
        <f>F39</f>
        <v>12492355.245889481</v>
      </c>
      <c r="C40" s="86">
        <f>$D$4</f>
        <v>88582.694633907638</v>
      </c>
      <c r="D40" s="87">
        <f>B40*$D$3</f>
        <v>49969.420983557924</v>
      </c>
      <c r="E40" s="86">
        <f>C40-D40</f>
        <v>38613.273650349714</v>
      </c>
      <c r="F40" s="87">
        <f>B40-E40</f>
        <v>12453741.972239131</v>
      </c>
      <c r="G40" s="90">
        <f>SUM(D29:D40)</f>
        <v>609652.70605586516</v>
      </c>
    </row>
    <row r="41" spans="1:7" x14ac:dyDescent="0.25">
      <c r="A41" s="1">
        <v>34</v>
      </c>
      <c r="B41" s="87">
        <f>F40</f>
        <v>12453741.972239131</v>
      </c>
      <c r="C41" s="86">
        <f>$D$4</f>
        <v>88582.694633907638</v>
      </c>
      <c r="D41" s="87">
        <f>B41*$D$3</f>
        <v>49814.967888956526</v>
      </c>
      <c r="E41" s="86">
        <f>C41-D41</f>
        <v>38767.726744951113</v>
      </c>
      <c r="F41" s="87">
        <f>B41-E41</f>
        <v>12414974.245494179</v>
      </c>
      <c r="G41" s="90">
        <f>SUM(D30:D41)</f>
        <v>607839.34753766109</v>
      </c>
    </row>
    <row r="42" spans="1:7" x14ac:dyDescent="0.25">
      <c r="A42" s="1">
        <v>35</v>
      </c>
      <c r="B42" s="87">
        <f>F41</f>
        <v>12414974.245494179</v>
      </c>
      <c r="C42" s="86">
        <f>$D$4</f>
        <v>88582.694633907638</v>
      </c>
      <c r="D42" s="87">
        <f>B42*$D$3</f>
        <v>49659.896981976715</v>
      </c>
      <c r="E42" s="86">
        <f>C42-D42</f>
        <v>38922.797651930923</v>
      </c>
      <c r="F42" s="87">
        <f>B42-E42</f>
        <v>12376051.447842248</v>
      </c>
      <c r="G42" s="90">
        <f>SUM(D31:D42)</f>
        <v>606018.73558538419</v>
      </c>
    </row>
    <row r="43" spans="1:7" x14ac:dyDescent="0.25">
      <c r="A43" s="1">
        <v>36</v>
      </c>
      <c r="B43" s="87">
        <f>F42</f>
        <v>12376051.447842248</v>
      </c>
      <c r="C43" s="86">
        <f>$D$4</f>
        <v>88582.694633907638</v>
      </c>
      <c r="D43" s="87">
        <f>B43*$D$3</f>
        <v>49504.205791368993</v>
      </c>
      <c r="E43" s="86">
        <f>C43-D43</f>
        <v>39078.488842538645</v>
      </c>
      <c r="F43" s="87">
        <f>B43-E43</f>
        <v>12336972.958999708</v>
      </c>
      <c r="G43" s="89">
        <f>SUM(D32:D43)</f>
        <v>604190.84118529805</v>
      </c>
    </row>
    <row r="44" spans="1:7" x14ac:dyDescent="0.25">
      <c r="A44" s="1">
        <v>37</v>
      </c>
      <c r="B44" s="87">
        <f>F43</f>
        <v>12336972.958999708</v>
      </c>
      <c r="C44" s="86">
        <f>$D$4</f>
        <v>88582.694633907638</v>
      </c>
      <c r="D44" s="87">
        <f>B44*$D$3</f>
        <v>49347.891835998831</v>
      </c>
      <c r="E44" s="86">
        <f>C44-D44</f>
        <v>39234.802797908807</v>
      </c>
      <c r="F44" s="87">
        <f>B44-E44</f>
        <v>12297738.1562018</v>
      </c>
      <c r="G44" s="90">
        <f>SUM(D33:D44)</f>
        <v>602355.63520761172</v>
      </c>
    </row>
    <row r="45" spans="1:7" x14ac:dyDescent="0.25">
      <c r="A45" s="1">
        <v>38</v>
      </c>
      <c r="B45" s="87">
        <f>F44</f>
        <v>12297738.1562018</v>
      </c>
      <c r="C45" s="86">
        <f>$D$4</f>
        <v>88582.694633907638</v>
      </c>
      <c r="D45" s="87">
        <f>B45*$D$3</f>
        <v>49190.9526248072</v>
      </c>
      <c r="E45" s="86">
        <f>C45-D45</f>
        <v>39391.742009100439</v>
      </c>
      <c r="F45" s="87">
        <f>B45-E45</f>
        <v>12258346.414192701</v>
      </c>
      <c r="G45" s="90">
        <f>SUM(D34:D45)</f>
        <v>600513.08840601472</v>
      </c>
    </row>
    <row r="46" spans="1:7" x14ac:dyDescent="0.25">
      <c r="A46" s="1">
        <v>39</v>
      </c>
      <c r="B46" s="87">
        <f>F45</f>
        <v>12258346.414192701</v>
      </c>
      <c r="C46" s="86">
        <f>$D$4</f>
        <v>88582.694633907638</v>
      </c>
      <c r="D46" s="87">
        <f>B46*$D$3</f>
        <v>49033.385656770806</v>
      </c>
      <c r="E46" s="86">
        <f>C46-D46</f>
        <v>39549.308977136832</v>
      </c>
      <c r="F46" s="87">
        <f>B46-E46</f>
        <v>12218797.105215564</v>
      </c>
      <c r="G46" s="90">
        <f>SUM(D35:D46)</f>
        <v>598663.17141721118</v>
      </c>
    </row>
    <row r="47" spans="1:7" x14ac:dyDescent="0.25">
      <c r="A47" s="1">
        <v>40</v>
      </c>
      <c r="B47" s="87">
        <f>F46</f>
        <v>12218797.105215564</v>
      </c>
      <c r="C47" s="86">
        <f>$D$4</f>
        <v>88582.694633907638</v>
      </c>
      <c r="D47" s="87">
        <f>B47*$D$3</f>
        <v>48875.188420862258</v>
      </c>
      <c r="E47" s="86">
        <f>C47-D47</f>
        <v>39707.506213045381</v>
      </c>
      <c r="F47" s="87">
        <f>B47-E47</f>
        <v>12179089.59900252</v>
      </c>
      <c r="G47" s="90">
        <f>SUM(D36:D47)</f>
        <v>596805.85476045252</v>
      </c>
    </row>
    <row r="48" spans="1:7" x14ac:dyDescent="0.25">
      <c r="A48" s="1">
        <v>41</v>
      </c>
      <c r="B48" s="87">
        <f>F47</f>
        <v>12179089.59900252</v>
      </c>
      <c r="C48" s="86">
        <f>$D$4</f>
        <v>88582.694633907638</v>
      </c>
      <c r="D48" s="87">
        <f>B48*$D$3</f>
        <v>48716.35839601008</v>
      </c>
      <c r="E48" s="86">
        <f>C48-D48</f>
        <v>39866.336237897558</v>
      </c>
      <c r="F48" s="87">
        <f>B48-E48</f>
        <v>12139223.262764622</v>
      </c>
      <c r="G48" s="90">
        <f>SUM(D37:D48)</f>
        <v>594941.10883706668</v>
      </c>
    </row>
    <row r="49" spans="1:7" x14ac:dyDescent="0.25">
      <c r="A49" s="1">
        <v>42</v>
      </c>
      <c r="B49" s="87">
        <f>F48</f>
        <v>12139223.262764622</v>
      </c>
      <c r="C49" s="86">
        <f>$D$4</f>
        <v>88582.694633907638</v>
      </c>
      <c r="D49" s="87">
        <f>B49*$D$3</f>
        <v>48556.893051058491</v>
      </c>
      <c r="E49" s="86">
        <f>C49-D49</f>
        <v>40025.801582849148</v>
      </c>
      <c r="F49" s="87">
        <f>B49-E49</f>
        <v>12099197.461181773</v>
      </c>
      <c r="G49" s="90">
        <f>SUM(D38:D49)</f>
        <v>593068.90392998746</v>
      </c>
    </row>
    <row r="50" spans="1:7" x14ac:dyDescent="0.25">
      <c r="A50" s="1">
        <v>43</v>
      </c>
      <c r="B50" s="87">
        <f>F49</f>
        <v>12099197.461181773</v>
      </c>
      <c r="C50" s="86">
        <f>$D$4</f>
        <v>88582.694633907638</v>
      </c>
      <c r="D50" s="87">
        <f>B50*$D$3</f>
        <v>48396.789844727093</v>
      </c>
      <c r="E50" s="86">
        <f>C50-D50</f>
        <v>40185.904789180546</v>
      </c>
      <c r="F50" s="87">
        <f>B50-E50</f>
        <v>12059011.556392591</v>
      </c>
      <c r="G50" s="90">
        <f>SUM(D39:D50)</f>
        <v>591189.21020327974</v>
      </c>
    </row>
    <row r="51" spans="1:7" x14ac:dyDescent="0.25">
      <c r="A51" s="1">
        <v>44</v>
      </c>
      <c r="B51" s="87">
        <f>F50</f>
        <v>12059011.556392591</v>
      </c>
      <c r="C51" s="86">
        <f>$D$4</f>
        <v>88582.694633907638</v>
      </c>
      <c r="D51" s="87">
        <f>B51*$D$3</f>
        <v>48236.046225570368</v>
      </c>
      <c r="E51" s="86">
        <f>C51-D51</f>
        <v>40346.648408337271</v>
      </c>
      <c r="F51" s="87">
        <f>B51-E51</f>
        <v>12018664.907984255</v>
      </c>
      <c r="G51" s="90">
        <f>SUM(D40:D51)</f>
        <v>589301.99770166527</v>
      </c>
    </row>
    <row r="52" spans="1:7" x14ac:dyDescent="0.25">
      <c r="A52" s="1">
        <v>45</v>
      </c>
      <c r="B52" s="87">
        <f>F51</f>
        <v>12018664.907984255</v>
      </c>
      <c r="C52" s="86">
        <f>$D$4</f>
        <v>88582.694633907638</v>
      </c>
      <c r="D52" s="87">
        <f>B52*$D$3</f>
        <v>48074.659631937022</v>
      </c>
      <c r="E52" s="86">
        <f>C52-D52</f>
        <v>40508.035001970617</v>
      </c>
      <c r="F52" s="87">
        <f>B52-E52</f>
        <v>11978156.872982284</v>
      </c>
      <c r="G52" s="90">
        <f>SUM(D41:D52)</f>
        <v>587407.23635004426</v>
      </c>
    </row>
    <row r="53" spans="1:7" x14ac:dyDescent="0.25">
      <c r="A53" s="1">
        <v>46</v>
      </c>
      <c r="B53" s="87">
        <f>F52</f>
        <v>11978156.872982284</v>
      </c>
      <c r="C53" s="86">
        <f>$D$4</f>
        <v>88582.694633907638</v>
      </c>
      <c r="D53" s="87">
        <f>B53*$D$3</f>
        <v>47912.627491929139</v>
      </c>
      <c r="E53" s="86">
        <f>C53-D53</f>
        <v>40670.067141978499</v>
      </c>
      <c r="F53" s="87">
        <f>B53-E53</f>
        <v>11937486.805840306</v>
      </c>
      <c r="G53" s="90">
        <f>SUM(D42:D53)</f>
        <v>585504.89595301694</v>
      </c>
    </row>
    <row r="54" spans="1:7" x14ac:dyDescent="0.25">
      <c r="A54" s="1">
        <v>47</v>
      </c>
      <c r="B54" s="87">
        <f>F53</f>
        <v>11937486.805840306</v>
      </c>
      <c r="C54" s="86">
        <f>$D$4</f>
        <v>88582.694633907638</v>
      </c>
      <c r="D54" s="87">
        <f>B54*$D$3</f>
        <v>47749.947223361225</v>
      </c>
      <c r="E54" s="86">
        <f>C54-D54</f>
        <v>40832.747410546413</v>
      </c>
      <c r="F54" s="87">
        <f>B54-E54</f>
        <v>11896654.058429759</v>
      </c>
      <c r="G54" s="90">
        <f>SUM(D43:D54)</f>
        <v>583594.94619440159</v>
      </c>
    </row>
    <row r="55" spans="1:7" x14ac:dyDescent="0.25">
      <c r="A55" s="1">
        <v>48</v>
      </c>
      <c r="B55" s="87">
        <f>F54</f>
        <v>11896654.058429759</v>
      </c>
      <c r="C55" s="86">
        <f>$D$4</f>
        <v>88582.694633907638</v>
      </c>
      <c r="D55" s="87">
        <f>B55*$D$3</f>
        <v>47586.61623371904</v>
      </c>
      <c r="E55" s="86">
        <f>C55-D55</f>
        <v>40996.078400188599</v>
      </c>
      <c r="F55" s="87">
        <f>B55-E55</f>
        <v>11855657.98002957</v>
      </c>
      <c r="G55" s="89">
        <f>SUM(D44:D55)</f>
        <v>581677.35663675156</v>
      </c>
    </row>
    <row r="56" spans="1:7" x14ac:dyDescent="0.25">
      <c r="A56" s="1">
        <v>49</v>
      </c>
      <c r="B56" s="87">
        <f>F55</f>
        <v>11855657.98002957</v>
      </c>
      <c r="C56" s="86">
        <f>$D$4</f>
        <v>88582.694633907638</v>
      </c>
      <c r="D56" s="87">
        <f>B56*$D$3</f>
        <v>47422.631920118278</v>
      </c>
      <c r="E56" s="86">
        <f>C56-D56</f>
        <v>41160.062713789361</v>
      </c>
      <c r="F56" s="87">
        <f>B56-E56</f>
        <v>11814497.917315781</v>
      </c>
      <c r="G56" s="86">
        <f>SUM(D45:D56)</f>
        <v>579752.09672087105</v>
      </c>
    </row>
    <row r="57" spans="1:7" x14ac:dyDescent="0.25">
      <c r="A57" s="1">
        <v>50</v>
      </c>
      <c r="B57" s="87">
        <f>F56</f>
        <v>11814497.917315781</v>
      </c>
      <c r="C57" s="86">
        <f>$D$4</f>
        <v>88582.694633907638</v>
      </c>
      <c r="D57" s="87">
        <f>B57*$D$3</f>
        <v>47257.991669263123</v>
      </c>
      <c r="E57" s="86">
        <f>C57-D57</f>
        <v>41324.702964644515</v>
      </c>
      <c r="F57" s="87">
        <f>B57-E57</f>
        <v>11773173.214351136</v>
      </c>
      <c r="G57" s="86">
        <f>SUM(D46:D57)</f>
        <v>577819.13576532691</v>
      </c>
    </row>
    <row r="58" spans="1:7" x14ac:dyDescent="0.25">
      <c r="A58" s="1">
        <v>51</v>
      </c>
      <c r="B58" s="87">
        <f>F57</f>
        <v>11773173.214351136</v>
      </c>
      <c r="C58" s="86">
        <f>$D$4</f>
        <v>88582.694633907638</v>
      </c>
      <c r="D58" s="87">
        <f>B58*$D$3</f>
        <v>47092.692857404545</v>
      </c>
      <c r="E58" s="86">
        <f>C58-D58</f>
        <v>41490.001776503093</v>
      </c>
      <c r="F58" s="87">
        <f>B58-E58</f>
        <v>11731683.212574633</v>
      </c>
      <c r="G58" s="86">
        <f>SUM(D47:D58)</f>
        <v>575878.44296596083</v>
      </c>
    </row>
    <row r="59" spans="1:7" x14ac:dyDescent="0.25">
      <c r="A59" s="1">
        <v>52</v>
      </c>
      <c r="B59" s="87">
        <f>F58</f>
        <v>11731683.212574633</v>
      </c>
      <c r="C59" s="86">
        <f>$D$4</f>
        <v>88582.694633907638</v>
      </c>
      <c r="D59" s="87">
        <f>B59*$D$3</f>
        <v>46926.732850298533</v>
      </c>
      <c r="E59" s="86">
        <f>C59-D59</f>
        <v>41655.961783609106</v>
      </c>
      <c r="F59" s="87">
        <f>B59-E59</f>
        <v>11690027.250791024</v>
      </c>
      <c r="G59" s="86">
        <f>SUM(D48:D59)</f>
        <v>573929.98739539692</v>
      </c>
    </row>
    <row r="60" spans="1:7" x14ac:dyDescent="0.25">
      <c r="A60" s="1">
        <v>53</v>
      </c>
      <c r="B60" s="87">
        <f>F59</f>
        <v>11690027.250791024</v>
      </c>
      <c r="C60" s="86">
        <f>$D$4</f>
        <v>88582.694633907638</v>
      </c>
      <c r="D60" s="87">
        <f>B60*$D$3</f>
        <v>46760.1090031641</v>
      </c>
      <c r="E60" s="86">
        <f>C60-D60</f>
        <v>41822.585630743539</v>
      </c>
      <c r="F60" s="87">
        <f>B60-E60</f>
        <v>11648204.665160282</v>
      </c>
      <c r="G60" s="86">
        <f>SUM(D49:D60)</f>
        <v>571973.7380025509</v>
      </c>
    </row>
    <row r="61" spans="1:7" x14ac:dyDescent="0.25">
      <c r="A61" s="1">
        <v>54</v>
      </c>
      <c r="B61" s="87">
        <f>F60</f>
        <v>11648204.665160282</v>
      </c>
      <c r="C61" s="86">
        <f>$D$4</f>
        <v>88582.694633907638</v>
      </c>
      <c r="D61" s="87">
        <f>B61*$D$3</f>
        <v>46592.818660641125</v>
      </c>
      <c r="E61" s="86">
        <f>C61-D61</f>
        <v>41989.875973266513</v>
      </c>
      <c r="F61" s="87">
        <f>B61-E61</f>
        <v>11606214.789187016</v>
      </c>
      <c r="G61" s="86">
        <f>SUM(D50:D61)</f>
        <v>570009.66361213359</v>
      </c>
    </row>
    <row r="62" spans="1:7" x14ac:dyDescent="0.25">
      <c r="A62" s="1">
        <v>55</v>
      </c>
      <c r="B62" s="87">
        <f>F61</f>
        <v>11606214.789187016</v>
      </c>
      <c r="C62" s="86">
        <f>$D$4</f>
        <v>88582.694633907638</v>
      </c>
      <c r="D62" s="87">
        <f>B62*$D$3</f>
        <v>46424.859156748062</v>
      </c>
      <c r="E62" s="86">
        <f>C62-D62</f>
        <v>42157.835477159577</v>
      </c>
      <c r="F62" s="87">
        <f>B62-E62</f>
        <v>11564056.953709856</v>
      </c>
      <c r="G62" s="86">
        <f>SUM(D51:D62)</f>
        <v>568037.73292415461</v>
      </c>
    </row>
    <row r="63" spans="1:7" x14ac:dyDescent="0.25">
      <c r="A63" s="1">
        <v>56</v>
      </c>
      <c r="B63" s="87">
        <f>F62</f>
        <v>11564056.953709856</v>
      </c>
      <c r="C63" s="86">
        <f>$D$4</f>
        <v>88582.694633907638</v>
      </c>
      <c r="D63" s="87">
        <f>B63*$D$3</f>
        <v>46256.227814839425</v>
      </c>
      <c r="E63" s="86">
        <f>C63-D63</f>
        <v>42326.466819068213</v>
      </c>
      <c r="F63" s="87">
        <f>B63-E63</f>
        <v>11521730.486890787</v>
      </c>
      <c r="G63" s="86">
        <f>SUM(D52:D63)</f>
        <v>566057.91451342357</v>
      </c>
    </row>
    <row r="64" spans="1:7" x14ac:dyDescent="0.25">
      <c r="A64" s="1">
        <v>57</v>
      </c>
      <c r="B64" s="87">
        <f>F63</f>
        <v>11521730.486890787</v>
      </c>
      <c r="C64" s="86">
        <f>$D$4</f>
        <v>88582.694633907638</v>
      </c>
      <c r="D64" s="87">
        <f>B64*$D$3</f>
        <v>46086.921947563147</v>
      </c>
      <c r="E64" s="86">
        <f>C64-D64</f>
        <v>42495.772686344491</v>
      </c>
      <c r="F64" s="87">
        <f>B64-E64</f>
        <v>11479234.714204444</v>
      </c>
      <c r="G64" s="86">
        <f>SUM(D53:D64)</f>
        <v>564070.17682904971</v>
      </c>
    </row>
    <row r="65" spans="1:7" x14ac:dyDescent="0.25">
      <c r="A65" s="1">
        <v>58</v>
      </c>
      <c r="B65" s="87">
        <f>F64</f>
        <v>11479234.714204444</v>
      </c>
      <c r="C65" s="86">
        <f>$D$4</f>
        <v>88582.694633907638</v>
      </c>
      <c r="D65" s="87">
        <f>B65*$D$3</f>
        <v>45916.938856817775</v>
      </c>
      <c r="E65" s="86">
        <f>C65-D65</f>
        <v>42665.755777089864</v>
      </c>
      <c r="F65" s="87">
        <f>B65-E65</f>
        <v>11436568.958427353</v>
      </c>
      <c r="G65" s="86">
        <f>SUM(D54:D65)</f>
        <v>562074.48819393828</v>
      </c>
    </row>
    <row r="66" spans="1:7" x14ac:dyDescent="0.25">
      <c r="A66" s="1">
        <v>59</v>
      </c>
      <c r="B66" s="87">
        <f>F65</f>
        <v>11436568.958427353</v>
      </c>
      <c r="C66" s="86">
        <f>$D$4</f>
        <v>88582.694633907638</v>
      </c>
      <c r="D66" s="87">
        <f>B66*$D$3</f>
        <v>45746.275833709413</v>
      </c>
      <c r="E66" s="86">
        <f>C66-D66</f>
        <v>42836.418800198226</v>
      </c>
      <c r="F66" s="87">
        <f>B66-E66</f>
        <v>11393732.539627155</v>
      </c>
      <c r="G66" s="86">
        <f>SUM(D55:D66)</f>
        <v>560070.81680428656</v>
      </c>
    </row>
    <row r="67" spans="1:7" x14ac:dyDescent="0.25">
      <c r="A67" s="1">
        <v>60</v>
      </c>
      <c r="B67" s="87">
        <f>F66</f>
        <v>11393732.539627155</v>
      </c>
      <c r="C67" s="86">
        <f>$D$4</f>
        <v>88582.694633907638</v>
      </c>
      <c r="D67" s="87">
        <f>B67*$D$3</f>
        <v>45574.930158508621</v>
      </c>
      <c r="E67" s="86">
        <f>C67-D67</f>
        <v>43007.764475399017</v>
      </c>
      <c r="F67" s="87">
        <f>B67-E67</f>
        <v>11350724.775151756</v>
      </c>
      <c r="G67" s="89">
        <f>SUM(D56:D67)</f>
        <v>558059.1307290761</v>
      </c>
    </row>
    <row r="68" spans="1:7" x14ac:dyDescent="0.25">
      <c r="A68" s="1">
        <v>61</v>
      </c>
      <c r="B68" s="87">
        <f>F67</f>
        <v>11350724.775151756</v>
      </c>
      <c r="C68" s="86">
        <f>$D$4</f>
        <v>88582.694633907638</v>
      </c>
      <c r="D68" s="87">
        <f>B68*$D$3</f>
        <v>45402.899100607021</v>
      </c>
      <c r="E68" s="86">
        <f>C68-D68</f>
        <v>43179.795533300618</v>
      </c>
      <c r="F68" s="87">
        <f>B68-E68</f>
        <v>11307544.979618454</v>
      </c>
      <c r="G68" s="86">
        <f>SUM(D57:D68)</f>
        <v>556039.3979095649</v>
      </c>
    </row>
    <row r="69" spans="1:7" x14ac:dyDescent="0.25">
      <c r="A69" s="1">
        <v>62</v>
      </c>
      <c r="B69" s="87">
        <f>F68</f>
        <v>11307544.979618454</v>
      </c>
      <c r="C69" s="86">
        <f>$D$4</f>
        <v>88582.694633907638</v>
      </c>
      <c r="D69" s="87">
        <f>B69*$D$3</f>
        <v>45230.179918473819</v>
      </c>
      <c r="E69" s="86">
        <f>C69-D69</f>
        <v>43352.514715433819</v>
      </c>
      <c r="F69" s="87">
        <f>B69-E69</f>
        <v>11264192.464903021</v>
      </c>
      <c r="G69" s="86">
        <f>SUM(D58:D69)</f>
        <v>554011.58615877561</v>
      </c>
    </row>
    <row r="70" spans="1:7" x14ac:dyDescent="0.25">
      <c r="A70" s="1">
        <v>63</v>
      </c>
      <c r="B70" s="87">
        <f>F69</f>
        <v>11264192.464903021</v>
      </c>
      <c r="C70" s="86">
        <f>$D$4</f>
        <v>88582.694633907638</v>
      </c>
      <c r="D70" s="87">
        <f>B70*$D$3</f>
        <v>45056.769859612083</v>
      </c>
      <c r="E70" s="86">
        <f>C70-D70</f>
        <v>43525.924774295556</v>
      </c>
      <c r="F70" s="87">
        <f>B70-E70</f>
        <v>11220666.540128727</v>
      </c>
      <c r="G70" s="86">
        <f>SUM(D59:D70)</f>
        <v>551975.66316098312</v>
      </c>
    </row>
    <row r="71" spans="1:7" x14ac:dyDescent="0.25">
      <c r="A71" s="1">
        <v>64</v>
      </c>
      <c r="B71" s="87">
        <f>F70</f>
        <v>11220666.540128727</v>
      </c>
      <c r="C71" s="86">
        <f>$D$4</f>
        <v>88582.694633907638</v>
      </c>
      <c r="D71" s="87">
        <f>B71*$D$3</f>
        <v>44882.666160514906</v>
      </c>
      <c r="E71" s="86">
        <f>C71-D71</f>
        <v>43700.028473392733</v>
      </c>
      <c r="F71" s="87">
        <f>B71-E71</f>
        <v>11176966.511655334</v>
      </c>
      <c r="G71" s="86">
        <f>SUM(D60:D71)</f>
        <v>549931.59647119953</v>
      </c>
    </row>
    <row r="72" spans="1:7" x14ac:dyDescent="0.25">
      <c r="A72" s="1">
        <v>65</v>
      </c>
      <c r="B72" s="87">
        <f>F71</f>
        <v>11176966.511655334</v>
      </c>
      <c r="C72" s="86">
        <f>$D$4</f>
        <v>88582.694633907638</v>
      </c>
      <c r="D72" s="87">
        <f>B72*$D$3</f>
        <v>44707.866046621341</v>
      </c>
      <c r="E72" s="86">
        <f>C72-D72</f>
        <v>43874.828587286298</v>
      </c>
      <c r="F72" s="87">
        <f>B72-E72</f>
        <v>11133091.683068048</v>
      </c>
      <c r="G72" s="86">
        <f>SUM(D61:D72)</f>
        <v>547879.35351465677</v>
      </c>
    </row>
    <row r="73" spans="1:7" x14ac:dyDescent="0.25">
      <c r="A73" s="1">
        <v>66</v>
      </c>
      <c r="B73" s="87">
        <f>F72</f>
        <v>11133091.683068048</v>
      </c>
      <c r="C73" s="86">
        <f>$D$4</f>
        <v>88582.694633907638</v>
      </c>
      <c r="D73" s="87">
        <f>B73*$D$3</f>
        <v>44532.366732272196</v>
      </c>
      <c r="E73" s="86">
        <f>C73-D73</f>
        <v>44050.327901635443</v>
      </c>
      <c r="F73" s="87">
        <f>B73-E73</f>
        <v>11089041.355166413</v>
      </c>
      <c r="G73" s="86">
        <f>SUM(D62:D73)</f>
        <v>545818.90158628789</v>
      </c>
    </row>
    <row r="74" spans="1:7" x14ac:dyDescent="0.25">
      <c r="A74" s="1">
        <v>67</v>
      </c>
      <c r="B74" s="87">
        <f>F73</f>
        <v>11089041.355166413</v>
      </c>
      <c r="C74" s="86">
        <f>$D$4</f>
        <v>88582.694633907638</v>
      </c>
      <c r="D74" s="87">
        <f>B74*$D$3</f>
        <v>44356.165420665653</v>
      </c>
      <c r="E74" s="86">
        <f>C74-D74</f>
        <v>44226.529213241985</v>
      </c>
      <c r="F74" s="87">
        <f>B74-E74</f>
        <v>11044814.825953171</v>
      </c>
      <c r="G74" s="86">
        <f>SUM(D63:D74)</f>
        <v>543750.20785020548</v>
      </c>
    </row>
    <row r="75" spans="1:7" x14ac:dyDescent="0.25">
      <c r="A75" s="1">
        <v>68</v>
      </c>
      <c r="B75" s="87">
        <f>F74</f>
        <v>11044814.825953171</v>
      </c>
      <c r="C75" s="86">
        <f>$D$4</f>
        <v>88582.694633907638</v>
      </c>
      <c r="D75" s="87">
        <f>B75*$D$3</f>
        <v>44179.259303812687</v>
      </c>
      <c r="E75" s="86">
        <f>C75-D75</f>
        <v>44403.435330094951</v>
      </c>
      <c r="F75" s="87">
        <f>B75-E75</f>
        <v>11000411.390623076</v>
      </c>
      <c r="G75" s="86">
        <f>SUM(D64:D75)</f>
        <v>541673.23933917866</v>
      </c>
    </row>
    <row r="76" spans="1:7" x14ac:dyDescent="0.25">
      <c r="A76" s="1">
        <v>69</v>
      </c>
      <c r="B76" s="87">
        <f>F75</f>
        <v>11000411.390623076</v>
      </c>
      <c r="C76" s="86">
        <f>$D$4</f>
        <v>88582.694633907638</v>
      </c>
      <c r="D76" s="87">
        <f>B76*$D$3</f>
        <v>44001.645562492304</v>
      </c>
      <c r="E76" s="86">
        <f>C76-D76</f>
        <v>44581.049071415335</v>
      </c>
      <c r="F76" s="87">
        <f>B76-E76</f>
        <v>10955830.34155166</v>
      </c>
      <c r="G76" s="86">
        <f>SUM(D65:D76)</f>
        <v>539587.96295410779</v>
      </c>
    </row>
    <row r="77" spans="1:7" x14ac:dyDescent="0.25">
      <c r="A77" s="1">
        <v>70</v>
      </c>
      <c r="B77" s="87">
        <f>F76</f>
        <v>10955830.34155166</v>
      </c>
      <c r="C77" s="86">
        <f>$D$4</f>
        <v>88582.694633907638</v>
      </c>
      <c r="D77" s="87">
        <f>B77*$D$3</f>
        <v>43823.321366206641</v>
      </c>
      <c r="E77" s="86">
        <f>C77-D77</f>
        <v>44759.373267700998</v>
      </c>
      <c r="F77" s="87">
        <f>B77-E77</f>
        <v>10911070.968283959</v>
      </c>
      <c r="G77" s="86">
        <f>SUM(D66:D77)</f>
        <v>537494.34546349675</v>
      </c>
    </row>
    <row r="78" spans="1:7" x14ac:dyDescent="0.25">
      <c r="A78" s="1">
        <v>71</v>
      </c>
      <c r="B78" s="87">
        <f>F77</f>
        <v>10911070.968283959</v>
      </c>
      <c r="C78" s="86">
        <f>$D$4</f>
        <v>88582.694633907638</v>
      </c>
      <c r="D78" s="87">
        <f>B78*$D$3</f>
        <v>43644.283873135835</v>
      </c>
      <c r="E78" s="86">
        <f>C78-D78</f>
        <v>44938.410760771803</v>
      </c>
      <c r="F78" s="87">
        <f>B78-E78</f>
        <v>10866132.557523187</v>
      </c>
      <c r="G78" s="86">
        <f>SUM(D67:D78)</f>
        <v>535392.35350292304</v>
      </c>
    </row>
    <row r="79" spans="1:7" x14ac:dyDescent="0.25">
      <c r="A79" s="1">
        <v>72</v>
      </c>
      <c r="B79" s="87">
        <f>F78</f>
        <v>10866132.557523187</v>
      </c>
      <c r="C79" s="86">
        <f>$D$4</f>
        <v>88582.694633907638</v>
      </c>
      <c r="D79" s="87">
        <f>B79*$D$3</f>
        <v>43464.530230092751</v>
      </c>
      <c r="E79" s="86">
        <f>C79-D79</f>
        <v>45118.164403814888</v>
      </c>
      <c r="F79" s="87">
        <f>B79-E79</f>
        <v>10821014.393119372</v>
      </c>
      <c r="G79" s="89">
        <f>SUM(D68:D79)</f>
        <v>533281.95357450715</v>
      </c>
    </row>
    <row r="80" spans="1:7" x14ac:dyDescent="0.25">
      <c r="A80" s="1">
        <v>73</v>
      </c>
      <c r="B80" s="87">
        <f>F79</f>
        <v>10821014.393119372</v>
      </c>
      <c r="C80" s="86">
        <f>$D$4</f>
        <v>88582.694633907638</v>
      </c>
      <c r="D80" s="87">
        <f>B80*$D$3</f>
        <v>43284.05757247749</v>
      </c>
      <c r="E80" s="86">
        <f>C80-D80</f>
        <v>45298.637061430149</v>
      </c>
      <c r="F80" s="87">
        <f>B80-E80</f>
        <v>10775715.756057942</v>
      </c>
      <c r="G80" s="86">
        <f>SUM(D69:D80)</f>
        <v>531163.11204637762</v>
      </c>
    </row>
    <row r="81" spans="1:7" x14ac:dyDescent="0.25">
      <c r="A81" s="1">
        <v>74</v>
      </c>
      <c r="B81" s="87">
        <f>F80</f>
        <v>10775715.756057942</v>
      </c>
      <c r="C81" s="86">
        <f>$D$4</f>
        <v>88582.694633907638</v>
      </c>
      <c r="D81" s="87">
        <f>B81*$D$3</f>
        <v>43102.863024231767</v>
      </c>
      <c r="E81" s="86">
        <f>C81-D81</f>
        <v>45479.831609675872</v>
      </c>
      <c r="F81" s="87">
        <f>B81-E81</f>
        <v>10730235.924448267</v>
      </c>
      <c r="G81" s="86">
        <f>SUM(D70:D81)</f>
        <v>529035.79515213566</v>
      </c>
    </row>
    <row r="82" spans="1:7" x14ac:dyDescent="0.25">
      <c r="A82" s="1">
        <v>75</v>
      </c>
      <c r="B82" s="87">
        <f>F81</f>
        <v>10730235.924448267</v>
      </c>
      <c r="C82" s="86">
        <f>$D$4</f>
        <v>88582.694633907638</v>
      </c>
      <c r="D82" s="87">
        <f>B82*$D$3</f>
        <v>42920.943697793067</v>
      </c>
      <c r="E82" s="86">
        <f>C82-D82</f>
        <v>45661.750936114571</v>
      </c>
      <c r="F82" s="87">
        <f>B82-E82</f>
        <v>10684574.173512151</v>
      </c>
      <c r="G82" s="86">
        <f>SUM(D71:D82)</f>
        <v>526899.96899031673</v>
      </c>
    </row>
    <row r="83" spans="1:7" x14ac:dyDescent="0.25">
      <c r="A83" s="1">
        <v>76</v>
      </c>
      <c r="B83" s="87">
        <f>F82</f>
        <v>10684574.173512151</v>
      </c>
      <c r="C83" s="86">
        <f>$D$4</f>
        <v>88582.694633907638</v>
      </c>
      <c r="D83" s="87">
        <f>B83*$D$3</f>
        <v>42738.296694048608</v>
      </c>
      <c r="E83" s="86">
        <f>C83-D83</f>
        <v>45844.397939859031</v>
      </c>
      <c r="F83" s="87">
        <f>B83-E83</f>
        <v>10638729.775572293</v>
      </c>
      <c r="G83" s="86">
        <f>SUM(D72:D83)</f>
        <v>524755.59952385037</v>
      </c>
    </row>
    <row r="84" spans="1:7" x14ac:dyDescent="0.25">
      <c r="A84" s="1">
        <v>77</v>
      </c>
      <c r="B84" s="87">
        <f>F83</f>
        <v>10638729.775572293</v>
      </c>
      <c r="C84" s="86">
        <f>$D$4</f>
        <v>88582.694633907638</v>
      </c>
      <c r="D84" s="87">
        <f>B84*$D$3</f>
        <v>42554.919102289168</v>
      </c>
      <c r="E84" s="86">
        <f>C84-D84</f>
        <v>46027.77553161847</v>
      </c>
      <c r="F84" s="87">
        <f>B84-E84</f>
        <v>10592702.000040675</v>
      </c>
      <c r="G84" s="86">
        <f>SUM(D73:D84)</f>
        <v>522602.65257951821</v>
      </c>
    </row>
    <row r="85" spans="1:7" x14ac:dyDescent="0.25">
      <c r="A85" s="1">
        <v>78</v>
      </c>
      <c r="B85" s="87">
        <f>F84</f>
        <v>10592702.000040675</v>
      </c>
      <c r="C85" s="86">
        <f>$D$4</f>
        <v>88582.694633907638</v>
      </c>
      <c r="D85" s="87">
        <f>B85*$D$3</f>
        <v>42370.808000162702</v>
      </c>
      <c r="E85" s="86">
        <f>C85-D85</f>
        <v>46211.886633744936</v>
      </c>
      <c r="F85" s="87">
        <f>B85-E85</f>
        <v>10546490.11340693</v>
      </c>
      <c r="G85" s="86">
        <f>SUM(D74:D85)</f>
        <v>520441.09384740866</v>
      </c>
    </row>
    <row r="86" spans="1:7" x14ac:dyDescent="0.25">
      <c r="A86" s="1">
        <v>79</v>
      </c>
      <c r="B86" s="87">
        <f>F85</f>
        <v>10546490.11340693</v>
      </c>
      <c r="C86" s="86">
        <f>$D$4</f>
        <v>88582.694633907638</v>
      </c>
      <c r="D86" s="87">
        <f>B86*$D$3</f>
        <v>42185.960453627718</v>
      </c>
      <c r="E86" s="86">
        <f>C86-D86</f>
        <v>46396.73418027992</v>
      </c>
      <c r="F86" s="87">
        <f>B86-E86</f>
        <v>10500093.379226651</v>
      </c>
      <c r="G86" s="86">
        <f>SUM(D75:D86)</f>
        <v>518270.88888037077</v>
      </c>
    </row>
    <row r="87" spans="1:7" x14ac:dyDescent="0.25">
      <c r="A87" s="1">
        <v>80</v>
      </c>
      <c r="B87" s="87">
        <f>F86</f>
        <v>10500093.379226651</v>
      </c>
      <c r="C87" s="86">
        <f>$D$4</f>
        <v>88582.694633907638</v>
      </c>
      <c r="D87" s="87">
        <f>B87*$D$3</f>
        <v>42000.373516906606</v>
      </c>
      <c r="E87" s="86">
        <f>C87-D87</f>
        <v>46582.321117001033</v>
      </c>
      <c r="F87" s="87">
        <f>B87-E87</f>
        <v>10453511.05810965</v>
      </c>
      <c r="G87" s="86">
        <f>SUM(D76:D87)</f>
        <v>516092.00309346477</v>
      </c>
    </row>
    <row r="88" spans="1:7" x14ac:dyDescent="0.25">
      <c r="A88" s="1">
        <v>81</v>
      </c>
      <c r="B88" s="87">
        <f>F87</f>
        <v>10453511.05810965</v>
      </c>
      <c r="C88" s="86">
        <f>$D$4</f>
        <v>88582.694633907638</v>
      </c>
      <c r="D88" s="87">
        <f>B88*$D$3</f>
        <v>41814.044232438602</v>
      </c>
      <c r="E88" s="86">
        <f>C88-D88</f>
        <v>46768.650401469036</v>
      </c>
      <c r="F88" s="87">
        <f>B88-E88</f>
        <v>10406742.407708181</v>
      </c>
      <c r="G88" s="86">
        <f>SUM(D77:D88)</f>
        <v>513904.40176341106</v>
      </c>
    </row>
    <row r="89" spans="1:7" x14ac:dyDescent="0.25">
      <c r="A89" s="1">
        <v>82</v>
      </c>
      <c r="B89" s="87">
        <f>F88</f>
        <v>10406742.407708181</v>
      </c>
      <c r="C89" s="86">
        <f>$D$4</f>
        <v>88582.694633907638</v>
      </c>
      <c r="D89" s="87">
        <f>B89*$D$3</f>
        <v>41626.969630832726</v>
      </c>
      <c r="E89" s="86">
        <f>C89-D89</f>
        <v>46955.725003074913</v>
      </c>
      <c r="F89" s="87">
        <f>B89-E89</f>
        <v>10359786.682705106</v>
      </c>
      <c r="G89" s="86">
        <f>SUM(D78:D89)</f>
        <v>511708.05002803716</v>
      </c>
    </row>
    <row r="90" spans="1:7" x14ac:dyDescent="0.25">
      <c r="A90" s="1">
        <v>83</v>
      </c>
      <c r="B90" s="87">
        <f>F89</f>
        <v>10359786.682705106</v>
      </c>
      <c r="C90" s="86">
        <f>$D$4</f>
        <v>88582.694633907638</v>
      </c>
      <c r="D90" s="87">
        <f>B90*$D$3</f>
        <v>41439.146730820423</v>
      </c>
      <c r="E90" s="86">
        <f>C90-D90</f>
        <v>47143.547903087216</v>
      </c>
      <c r="F90" s="87">
        <f>B90-E90</f>
        <v>10312643.134802019</v>
      </c>
      <c r="G90" s="86">
        <f>SUM(D79:D90)</f>
        <v>509502.91288572166</v>
      </c>
    </row>
    <row r="91" spans="1:7" x14ac:dyDescent="0.25">
      <c r="A91" s="1">
        <v>84</v>
      </c>
      <c r="B91" s="87">
        <f>F90</f>
        <v>10312643.134802019</v>
      </c>
      <c r="C91" s="86">
        <f>$D$4</f>
        <v>88582.694633907638</v>
      </c>
      <c r="D91" s="87">
        <f>B91*$D$3</f>
        <v>41250.572539208079</v>
      </c>
      <c r="E91" s="86">
        <f>C91-D91</f>
        <v>47332.12209469956</v>
      </c>
      <c r="F91" s="87">
        <f>B91-E91</f>
        <v>10265311.012707319</v>
      </c>
      <c r="G91" s="89">
        <f>SUM(D80:D91)</f>
        <v>507288.95519483695</v>
      </c>
    </row>
    <row r="92" spans="1:7" x14ac:dyDescent="0.25">
      <c r="A92" s="1">
        <v>85</v>
      </c>
      <c r="B92" s="87">
        <f>F91</f>
        <v>10265311.012707319</v>
      </c>
      <c r="C92" s="86">
        <f>$D$4</f>
        <v>88582.694633907638</v>
      </c>
      <c r="D92" s="87">
        <f>B92*$D$3</f>
        <v>41061.244050829278</v>
      </c>
      <c r="E92" s="86">
        <f>C92-D92</f>
        <v>47521.45058307836</v>
      </c>
      <c r="F92" s="87">
        <f>B92-E92</f>
        <v>10217789.562124241</v>
      </c>
      <c r="G92" s="86">
        <f>SUM(D81:D92)</f>
        <v>505066.14167318871</v>
      </c>
    </row>
    <row r="93" spans="1:7" x14ac:dyDescent="0.25">
      <c r="A93" s="1">
        <v>86</v>
      </c>
      <c r="B93" s="87">
        <f>F92</f>
        <v>10217789.562124241</v>
      </c>
      <c r="C93" s="86">
        <f>$D$4</f>
        <v>88582.694633907638</v>
      </c>
      <c r="D93" s="87">
        <f>B93*$D$3</f>
        <v>40871.158248496962</v>
      </c>
      <c r="E93" s="86">
        <f>C93-D93</f>
        <v>47711.536385410676</v>
      </c>
      <c r="F93" s="87">
        <f>B93-E93</f>
        <v>10170078.02573883</v>
      </c>
      <c r="G93" s="86">
        <f>SUM(D82:D93)</f>
        <v>502834.43689745391</v>
      </c>
    </row>
    <row r="94" spans="1:7" x14ac:dyDescent="0.25">
      <c r="A94" s="1">
        <v>87</v>
      </c>
      <c r="B94" s="87">
        <f>F93</f>
        <v>10170078.02573883</v>
      </c>
      <c r="C94" s="86">
        <f>$D$4</f>
        <v>88582.694633907638</v>
      </c>
      <c r="D94" s="87">
        <f>B94*$D$3</f>
        <v>40680.312102955322</v>
      </c>
      <c r="E94" s="86">
        <f>C94-D94</f>
        <v>47902.382530952316</v>
      </c>
      <c r="F94" s="87">
        <f>B94-E94</f>
        <v>10122175.643207878</v>
      </c>
      <c r="G94" s="86">
        <f>SUM(D83:D94)</f>
        <v>500593.80530261615</v>
      </c>
    </row>
    <row r="95" spans="1:7" x14ac:dyDescent="0.25">
      <c r="A95" s="1">
        <v>88</v>
      </c>
      <c r="B95" s="87">
        <f>F94</f>
        <v>10122175.643207878</v>
      </c>
      <c r="C95" s="86">
        <f>$D$4</f>
        <v>88582.694633907638</v>
      </c>
      <c r="D95" s="87">
        <f>B95*$D$3</f>
        <v>40488.702572831513</v>
      </c>
      <c r="E95" s="86">
        <f>C95-D95</f>
        <v>48093.992061076126</v>
      </c>
      <c r="F95" s="87">
        <f>B95-E95</f>
        <v>10074081.651146801</v>
      </c>
      <c r="G95" s="86">
        <f>SUM(D84:D95)</f>
        <v>498344.21118139912</v>
      </c>
    </row>
    <row r="96" spans="1:7" x14ac:dyDescent="0.25">
      <c r="A96" s="1">
        <v>89</v>
      </c>
      <c r="B96" s="87">
        <f>F95</f>
        <v>10074081.651146801</v>
      </c>
      <c r="C96" s="86">
        <f>$D$4</f>
        <v>88582.694633907638</v>
      </c>
      <c r="D96" s="87">
        <f>B96*$D$3</f>
        <v>40296.326604587208</v>
      </c>
      <c r="E96" s="86">
        <f>C96-D96</f>
        <v>48286.368029320431</v>
      </c>
      <c r="F96" s="87">
        <f>B96-E96</f>
        <v>10025795.283117481</v>
      </c>
      <c r="G96" s="86">
        <f>SUM(D85:D96)</f>
        <v>496085.61868369707</v>
      </c>
    </row>
    <row r="97" spans="1:7" x14ac:dyDescent="0.25">
      <c r="A97" s="1">
        <v>90</v>
      </c>
      <c r="B97" s="87">
        <f>F96</f>
        <v>10025795.283117481</v>
      </c>
      <c r="C97" s="86">
        <f>$D$4</f>
        <v>88582.694633907638</v>
      </c>
      <c r="D97" s="87">
        <f>B97*$D$3</f>
        <v>40103.181132469923</v>
      </c>
      <c r="E97" s="86">
        <f>C97-D97</f>
        <v>48479.513501437716</v>
      </c>
      <c r="F97" s="87">
        <f>B97-E97</f>
        <v>9977315.7696160432</v>
      </c>
      <c r="G97" s="86">
        <f>SUM(D86:D97)</f>
        <v>493817.99181600433</v>
      </c>
    </row>
    <row r="98" spans="1:7" x14ac:dyDescent="0.25">
      <c r="A98" s="1">
        <v>91</v>
      </c>
      <c r="B98" s="87">
        <f>F97</f>
        <v>9977315.7696160432</v>
      </c>
      <c r="C98" s="86">
        <f>$D$4</f>
        <v>88582.694633907638</v>
      </c>
      <c r="D98" s="87">
        <f>B98*$D$3</f>
        <v>39909.263078464173</v>
      </c>
      <c r="E98" s="86">
        <f>C98-D98</f>
        <v>48673.431555443465</v>
      </c>
      <c r="F98" s="87">
        <f>B98-E98</f>
        <v>9928642.3380605988</v>
      </c>
      <c r="G98" s="86">
        <f>SUM(D87:D98)</f>
        <v>491541.29444084078</v>
      </c>
    </row>
    <row r="99" spans="1:7" x14ac:dyDescent="0.25">
      <c r="A99" s="1">
        <v>92</v>
      </c>
      <c r="B99" s="87">
        <f>F98</f>
        <v>9928642.3380605988</v>
      </c>
      <c r="C99" s="86">
        <f>$D$4</f>
        <v>88582.694633907638</v>
      </c>
      <c r="D99" s="87">
        <f>B99*$D$3</f>
        <v>39714.569352242397</v>
      </c>
      <c r="E99" s="86">
        <f>C99-D99</f>
        <v>48868.125281665241</v>
      </c>
      <c r="F99" s="87">
        <f>B99-E99</f>
        <v>9879774.2127789333</v>
      </c>
      <c r="G99" s="86">
        <f>SUM(D88:D99)</f>
        <v>489255.49027617666</v>
      </c>
    </row>
    <row r="100" spans="1:7" x14ac:dyDescent="0.25">
      <c r="A100" s="1">
        <v>93</v>
      </c>
      <c r="B100" s="87">
        <f>F99</f>
        <v>9879774.2127789333</v>
      </c>
      <c r="C100" s="86">
        <f>$D$4</f>
        <v>88582.694633907638</v>
      </c>
      <c r="D100" s="87">
        <f>B100*$D$3</f>
        <v>39519.096851115733</v>
      </c>
      <c r="E100" s="86">
        <f>C100-D100</f>
        <v>49063.597782791905</v>
      </c>
      <c r="F100" s="87">
        <f>B100-E100</f>
        <v>9830710.6149961408</v>
      </c>
      <c r="G100" s="86">
        <f>SUM(D89:D100)</f>
        <v>486960.5428948538</v>
      </c>
    </row>
    <row r="101" spans="1:7" x14ac:dyDescent="0.25">
      <c r="A101" s="1">
        <v>94</v>
      </c>
      <c r="B101" s="87">
        <f>F100</f>
        <v>9830710.6149961408</v>
      </c>
      <c r="C101" s="86">
        <f>$D$4</f>
        <v>88582.694633907638</v>
      </c>
      <c r="D101" s="87">
        <f>B101*$D$3</f>
        <v>39322.842459984568</v>
      </c>
      <c r="E101" s="86">
        <f>C101-D101</f>
        <v>49259.852173923071</v>
      </c>
      <c r="F101" s="87">
        <f>B101-E101</f>
        <v>9781450.7628222182</v>
      </c>
      <c r="G101" s="86">
        <f>SUM(D90:D101)</f>
        <v>484656.41572400561</v>
      </c>
    </row>
    <row r="102" spans="1:7" x14ac:dyDescent="0.25">
      <c r="A102" s="1">
        <v>95</v>
      </c>
      <c r="B102" s="87">
        <f>F101</f>
        <v>9781450.7628222182</v>
      </c>
      <c r="C102" s="86">
        <f>$D$4</f>
        <v>88582.694633907638</v>
      </c>
      <c r="D102" s="87">
        <f>B102*$D$3</f>
        <v>39125.803051288873</v>
      </c>
      <c r="E102" s="86">
        <f>C102-D102</f>
        <v>49456.891582618766</v>
      </c>
      <c r="F102" s="87">
        <f>B102-E102</f>
        <v>9731993.8712395988</v>
      </c>
      <c r="G102" s="86">
        <f>SUM(D91:D102)</f>
        <v>482343.07204447407</v>
      </c>
    </row>
    <row r="103" spans="1:7" x14ac:dyDescent="0.25">
      <c r="A103" s="1">
        <v>96</v>
      </c>
      <c r="B103" s="87">
        <f>F102</f>
        <v>9731993.8712395988</v>
      </c>
      <c r="C103" s="86">
        <f>$D$4</f>
        <v>88582.694633907638</v>
      </c>
      <c r="D103" s="87">
        <f>B103*$D$3</f>
        <v>38927.975484958399</v>
      </c>
      <c r="E103" s="86">
        <f>C103-D103</f>
        <v>49654.71914894924</v>
      </c>
      <c r="F103" s="87">
        <f>B103-E103</f>
        <v>9682339.1520906501</v>
      </c>
      <c r="G103" s="86">
        <f>SUM(D92:D103)</f>
        <v>480020.47499022441</v>
      </c>
    </row>
    <row r="104" spans="1:7" x14ac:dyDescent="0.25">
      <c r="A104" s="1">
        <v>97</v>
      </c>
      <c r="B104" s="87">
        <f>F103</f>
        <v>9682339.1520906501</v>
      </c>
      <c r="C104" s="86">
        <f>$D$4</f>
        <v>88582.694633907638</v>
      </c>
      <c r="D104" s="87">
        <f>B104*$D$3</f>
        <v>38729.356608362599</v>
      </c>
      <c r="E104" s="86">
        <f>C104-D104</f>
        <v>49853.338025545039</v>
      </c>
      <c r="F104" s="87">
        <f>B104-E104</f>
        <v>9632485.8140651044</v>
      </c>
      <c r="G104" s="86">
        <f>SUM(D93:D104)</f>
        <v>477688.58754775772</v>
      </c>
    </row>
    <row r="105" spans="1:7" x14ac:dyDescent="0.25">
      <c r="A105" s="1">
        <v>98</v>
      </c>
      <c r="B105" s="87">
        <f>F104</f>
        <v>9632485.8140651044</v>
      </c>
      <c r="C105" s="86">
        <f>$D$4</f>
        <v>88582.694633907638</v>
      </c>
      <c r="D105" s="87">
        <f>B105*$D$3</f>
        <v>38529.94325626042</v>
      </c>
      <c r="E105" s="86">
        <f>C105-D105</f>
        <v>50052.751377647219</v>
      </c>
      <c r="F105" s="87">
        <f>B105-E105</f>
        <v>9582433.0626874566</v>
      </c>
      <c r="G105" s="86">
        <f>SUM(D94:D105)</f>
        <v>475347.37255552108</v>
      </c>
    </row>
    <row r="106" spans="1:7" x14ac:dyDescent="0.25">
      <c r="A106" s="1">
        <v>99</v>
      </c>
      <c r="B106" s="87">
        <f>F105</f>
        <v>9582433.0626874566</v>
      </c>
      <c r="C106" s="86">
        <f>$D$4</f>
        <v>88582.694633907638</v>
      </c>
      <c r="D106" s="87">
        <f>B106*$D$3</f>
        <v>38329.732250749825</v>
      </c>
      <c r="E106" s="86">
        <f>C106-D106</f>
        <v>50252.962383157814</v>
      </c>
      <c r="F106" s="87">
        <f>B106-E106</f>
        <v>9532180.1003042981</v>
      </c>
      <c r="G106" s="86">
        <f>SUM(D95:D106)</f>
        <v>472996.79270331562</v>
      </c>
    </row>
    <row r="107" spans="1:7" x14ac:dyDescent="0.25">
      <c r="A107" s="1">
        <v>100</v>
      </c>
      <c r="B107" s="87">
        <f>F106</f>
        <v>9532180.1003042981</v>
      </c>
      <c r="C107" s="86">
        <f>$D$4</f>
        <v>88582.694633907638</v>
      </c>
      <c r="D107" s="87">
        <f>B107*$D$3</f>
        <v>38128.720401217193</v>
      </c>
      <c r="E107" s="86">
        <f>C107-D107</f>
        <v>50453.974232690445</v>
      </c>
      <c r="F107" s="87">
        <f>B107-E107</f>
        <v>9481726.1260716077</v>
      </c>
      <c r="G107" s="86">
        <f>SUM(D96:D107)</f>
        <v>470636.81053170125</v>
      </c>
    </row>
    <row r="108" spans="1:7" x14ac:dyDescent="0.25">
      <c r="A108" s="1">
        <v>101</v>
      </c>
      <c r="B108" s="87">
        <f>F107</f>
        <v>9481726.1260716077</v>
      </c>
      <c r="C108" s="86">
        <f>$D$4</f>
        <v>88582.694633907638</v>
      </c>
      <c r="D108" s="87">
        <f>B108*$D$3</f>
        <v>37926.904504286431</v>
      </c>
      <c r="E108" s="86">
        <f>C108-D108</f>
        <v>50655.790129621208</v>
      </c>
      <c r="F108" s="87">
        <f>B108-E108</f>
        <v>9431070.3359419871</v>
      </c>
      <c r="G108" s="86">
        <f>SUM(D97:D108)</f>
        <v>468267.38843140047</v>
      </c>
    </row>
    <row r="109" spans="1:7" x14ac:dyDescent="0.25">
      <c r="A109" s="1">
        <v>102</v>
      </c>
      <c r="B109" s="87">
        <f>F108</f>
        <v>9431070.3359419871</v>
      </c>
      <c r="C109" s="86">
        <f>$D$4</f>
        <v>88582.694633907638</v>
      </c>
      <c r="D109" s="87">
        <f>B109*$D$3</f>
        <v>37724.281343767951</v>
      </c>
      <c r="E109" s="86">
        <f>C109-D109</f>
        <v>50858.413290139688</v>
      </c>
      <c r="F109" s="87">
        <f>B109-E109</f>
        <v>9380211.9226518478</v>
      </c>
      <c r="G109" s="86">
        <f>SUM(D98:D109)</f>
        <v>465888.4886426985</v>
      </c>
    </row>
    <row r="110" spans="1:7" x14ac:dyDescent="0.25">
      <c r="A110" s="1">
        <v>103</v>
      </c>
      <c r="B110" s="87">
        <f>F109</f>
        <v>9380211.9226518478</v>
      </c>
      <c r="C110" s="86">
        <f>$D$4</f>
        <v>88582.694633907638</v>
      </c>
      <c r="D110" s="87">
        <f>B110*$D$3</f>
        <v>37520.847690607392</v>
      </c>
      <c r="E110" s="86">
        <f>C110-D110</f>
        <v>51061.846943300246</v>
      </c>
      <c r="F110" s="87">
        <f>B110-E110</f>
        <v>9329150.0757085476</v>
      </c>
      <c r="G110" s="86">
        <f>SUM(D99:D110)</f>
        <v>463500.07325484173</v>
      </c>
    </row>
    <row r="111" spans="1:7" x14ac:dyDescent="0.25">
      <c r="A111" s="1">
        <v>104</v>
      </c>
      <c r="B111" s="87">
        <f>F110</f>
        <v>9329150.0757085476</v>
      </c>
      <c r="C111" s="86">
        <f>$D$4</f>
        <v>88582.694633907638</v>
      </c>
      <c r="D111" s="87">
        <f>B111*$D$3</f>
        <v>37316.600302834195</v>
      </c>
      <c r="E111" s="86">
        <f>C111-D111</f>
        <v>51266.094331073444</v>
      </c>
      <c r="F111" s="87">
        <f>B111-E111</f>
        <v>9277883.981377475</v>
      </c>
      <c r="G111" s="86">
        <f>SUM(D100:D111)</f>
        <v>461102.10420543351</v>
      </c>
    </row>
    <row r="112" spans="1:7" x14ac:dyDescent="0.25">
      <c r="A112" s="1">
        <v>105</v>
      </c>
      <c r="B112" s="87">
        <f>F111</f>
        <v>9277883.981377475</v>
      </c>
      <c r="C112" s="86">
        <f>$D$4</f>
        <v>88582.694633907638</v>
      </c>
      <c r="D112" s="87">
        <f>B112*$D$3</f>
        <v>37111.535925509903</v>
      </c>
      <c r="E112" s="86">
        <f>C112-D112</f>
        <v>51471.158708397736</v>
      </c>
      <c r="F112" s="87">
        <f>B112-E112</f>
        <v>9226412.8226690777</v>
      </c>
      <c r="G112" s="86">
        <f>SUM(D101:D112)</f>
        <v>458694.54327982769</v>
      </c>
    </row>
    <row r="113" spans="1:7" x14ac:dyDescent="0.25">
      <c r="A113" s="1">
        <v>106</v>
      </c>
      <c r="B113" s="87">
        <f>F112</f>
        <v>9226412.8226690777</v>
      </c>
      <c r="C113" s="86">
        <f>$D$4</f>
        <v>88582.694633907638</v>
      </c>
      <c r="D113" s="87">
        <f>B113*$D$3</f>
        <v>36905.651290676309</v>
      </c>
      <c r="E113" s="86">
        <f>C113-D113</f>
        <v>51677.043343231329</v>
      </c>
      <c r="F113" s="87">
        <f>B113-E113</f>
        <v>9174735.7793258466</v>
      </c>
      <c r="G113" s="86">
        <f>SUM(D102:D113)</f>
        <v>456277.35211051942</v>
      </c>
    </row>
    <row r="114" spans="1:7" x14ac:dyDescent="0.25">
      <c r="A114" s="1">
        <v>107</v>
      </c>
      <c r="B114" s="87">
        <f>F113</f>
        <v>9174735.7793258466</v>
      </c>
      <c r="C114" s="86">
        <f>$D$4</f>
        <v>88582.694633907638</v>
      </c>
      <c r="D114" s="87">
        <f>B114*$D$3</f>
        <v>36698.943117303388</v>
      </c>
      <c r="E114" s="86">
        <f>C114-D114</f>
        <v>51883.75151660425</v>
      </c>
      <c r="F114" s="87">
        <f>B114-E114</f>
        <v>9122852.0278092418</v>
      </c>
      <c r="G114" s="86">
        <f>SUM(D103:D114)</f>
        <v>453850.49217653397</v>
      </c>
    </row>
    <row r="115" spans="1:7" x14ac:dyDescent="0.25">
      <c r="A115" s="1">
        <v>108</v>
      </c>
      <c r="B115" s="87">
        <f>F114</f>
        <v>9122852.0278092418</v>
      </c>
      <c r="C115" s="86">
        <f>$D$4</f>
        <v>88582.694633907638</v>
      </c>
      <c r="D115" s="87">
        <f>B115*$D$3</f>
        <v>36491.408111236968</v>
      </c>
      <c r="E115" s="86">
        <f>C115-D115</f>
        <v>52091.286522670671</v>
      </c>
      <c r="F115" s="87">
        <f>B115-E115</f>
        <v>9070760.7412865702</v>
      </c>
      <c r="G115" s="86">
        <f>SUM(D104:D115)</f>
        <v>451413.92480281257</v>
      </c>
    </row>
    <row r="116" spans="1:7" x14ac:dyDescent="0.25">
      <c r="A116" s="1">
        <v>109</v>
      </c>
      <c r="B116" s="87">
        <f>F115</f>
        <v>9070760.7412865702</v>
      </c>
      <c r="C116" s="86">
        <f>$D$4</f>
        <v>88582.694633907638</v>
      </c>
      <c r="D116" s="87">
        <f>B116*$D$3</f>
        <v>36283.042965146284</v>
      </c>
      <c r="E116" s="86">
        <f>C116-D116</f>
        <v>52299.651668761355</v>
      </c>
      <c r="F116" s="87">
        <f>B116-E116</f>
        <v>9018461.0896178093</v>
      </c>
      <c r="G116" s="86">
        <f>SUM(D105:D116)</f>
        <v>448967.61115959636</v>
      </c>
    </row>
    <row r="117" spans="1:7" x14ac:dyDescent="0.25">
      <c r="A117" s="1">
        <v>110</v>
      </c>
      <c r="B117" s="87">
        <f>F116</f>
        <v>9018461.0896178093</v>
      </c>
      <c r="C117" s="86">
        <f>$D$4</f>
        <v>88582.694633907638</v>
      </c>
      <c r="D117" s="87">
        <f>B117*$D$3</f>
        <v>36073.844358471237</v>
      </c>
      <c r="E117" s="86">
        <f>C117-D117</f>
        <v>52508.850275436402</v>
      </c>
      <c r="F117" s="87">
        <f>B117-E117</f>
        <v>8965952.2393423729</v>
      </c>
      <c r="G117" s="86">
        <f>SUM(D106:D117)</f>
        <v>446511.5122618071</v>
      </c>
    </row>
    <row r="118" spans="1:7" x14ac:dyDescent="0.25">
      <c r="A118" s="1">
        <v>111</v>
      </c>
      <c r="B118" s="87">
        <f>F117</f>
        <v>8965952.2393423729</v>
      </c>
      <c r="C118" s="86">
        <f>$D$4</f>
        <v>88582.694633907638</v>
      </c>
      <c r="D118" s="87">
        <f>B118*$D$3</f>
        <v>35863.808957369489</v>
      </c>
      <c r="E118" s="86">
        <f>C118-D118</f>
        <v>52718.88567653815</v>
      </c>
      <c r="F118" s="87">
        <f>B118-E118</f>
        <v>8913233.3536658343</v>
      </c>
      <c r="G118" s="86">
        <f>SUM(D107:D118)</f>
        <v>444045.58896842669</v>
      </c>
    </row>
    <row r="119" spans="1:7" x14ac:dyDescent="0.25">
      <c r="A119" s="1">
        <v>112</v>
      </c>
      <c r="B119" s="87">
        <f>F118</f>
        <v>8913233.3536658343</v>
      </c>
      <c r="C119" s="86">
        <f>$D$4</f>
        <v>88582.694633907638</v>
      </c>
      <c r="D119" s="87">
        <f>B119*$D$3</f>
        <v>35652.933414663341</v>
      </c>
      <c r="E119" s="86">
        <f>C119-D119</f>
        <v>52929.761219244298</v>
      </c>
      <c r="F119" s="87">
        <f>B119-E119</f>
        <v>8860303.5924465898</v>
      </c>
      <c r="G119" s="86">
        <f>SUM(D108:D119)</f>
        <v>441569.80198187288</v>
      </c>
    </row>
    <row r="120" spans="1:7" x14ac:dyDescent="0.25">
      <c r="A120" s="1">
        <v>113</v>
      </c>
      <c r="B120" s="87">
        <f>F119</f>
        <v>8860303.5924465898</v>
      </c>
      <c r="C120" s="86">
        <f>$D$4</f>
        <v>88582.694633907638</v>
      </c>
      <c r="D120" s="87">
        <f>B120*$D$3</f>
        <v>35441.214369786358</v>
      </c>
      <c r="E120" s="86">
        <f>C120-D120</f>
        <v>53141.480264121281</v>
      </c>
      <c r="F120" s="87">
        <f>B120-E120</f>
        <v>8807162.1121824682</v>
      </c>
      <c r="G120" s="86">
        <f>SUM(D109:D120)</f>
        <v>439084.11184737284</v>
      </c>
    </row>
    <row r="121" spans="1:7" x14ac:dyDescent="0.25">
      <c r="A121" s="1">
        <v>114</v>
      </c>
      <c r="B121" s="87">
        <f>F120</f>
        <v>8807162.1121824682</v>
      </c>
      <c r="C121" s="86">
        <f>$D$4</f>
        <v>88582.694633907638</v>
      </c>
      <c r="D121" s="87">
        <f>B121*$D$3</f>
        <v>35228.648448729873</v>
      </c>
      <c r="E121" s="86">
        <f>C121-D121</f>
        <v>53354.046185177765</v>
      </c>
      <c r="F121" s="87">
        <f>B121-E121</f>
        <v>8753808.0659972895</v>
      </c>
      <c r="G121" s="86">
        <f>SUM(D110:D121)</f>
        <v>436588.47895233479</v>
      </c>
    </row>
    <row r="122" spans="1:7" x14ac:dyDescent="0.25">
      <c r="A122" s="1">
        <v>115</v>
      </c>
      <c r="B122" s="87">
        <f>F121</f>
        <v>8753808.0659972895</v>
      </c>
      <c r="C122" s="86">
        <f>$D$4</f>
        <v>88582.694633907638</v>
      </c>
      <c r="D122" s="87">
        <f>B122*$D$3</f>
        <v>35015.232263989157</v>
      </c>
      <c r="E122" s="86">
        <f>C122-D122</f>
        <v>53567.462369918481</v>
      </c>
      <c r="F122" s="87">
        <f>B122-E122</f>
        <v>8700240.6036273707</v>
      </c>
      <c r="G122" s="86">
        <f>SUM(D111:D122)</f>
        <v>434082.86352571653</v>
      </c>
    </row>
    <row r="123" spans="1:7" x14ac:dyDescent="0.25">
      <c r="A123" s="1">
        <v>116</v>
      </c>
      <c r="B123" s="87">
        <f>F122</f>
        <v>8700240.6036273707</v>
      </c>
      <c r="C123" s="86">
        <f>$D$4</f>
        <v>88582.694633907638</v>
      </c>
      <c r="D123" s="87">
        <f>B123*$D$3</f>
        <v>34800.962414509486</v>
      </c>
      <c r="E123" s="86">
        <f>C123-D123</f>
        <v>53781.732219398153</v>
      </c>
      <c r="F123" s="87">
        <f>B123-E123</f>
        <v>8646458.8714079726</v>
      </c>
      <c r="G123" s="86">
        <f>SUM(D112:D123)</f>
        <v>431567.22563739185</v>
      </c>
    </row>
    <row r="124" spans="1:7" x14ac:dyDescent="0.25">
      <c r="A124" s="1">
        <v>117</v>
      </c>
      <c r="B124" s="87">
        <f>F123</f>
        <v>8646458.8714079726</v>
      </c>
      <c r="C124" s="86">
        <f>$D$4</f>
        <v>88582.694633907638</v>
      </c>
      <c r="D124" s="87">
        <f>B124*$D$3</f>
        <v>34585.835485631891</v>
      </c>
      <c r="E124" s="86">
        <f>C124-D124</f>
        <v>53996.859148275747</v>
      </c>
      <c r="F124" s="87">
        <f>B124-E124</f>
        <v>8592462.0122596975</v>
      </c>
      <c r="G124" s="86">
        <f>SUM(D113:D124)</f>
        <v>429041.52519751375</v>
      </c>
    </row>
    <row r="125" spans="1:7" x14ac:dyDescent="0.25">
      <c r="A125" s="1">
        <v>118</v>
      </c>
      <c r="B125" s="87">
        <f>F124</f>
        <v>8592462.0122596975</v>
      </c>
      <c r="C125" s="86">
        <f>$D$4</f>
        <v>88582.694633907638</v>
      </c>
      <c r="D125" s="87">
        <f>B125*$D$3</f>
        <v>34369.848049038788</v>
      </c>
      <c r="E125" s="86">
        <f>C125-D125</f>
        <v>54212.84658486885</v>
      </c>
      <c r="F125" s="87">
        <f>B125-E125</f>
        <v>8538249.165674828</v>
      </c>
      <c r="G125" s="86">
        <f>SUM(D114:D125)</f>
        <v>426505.72195587627</v>
      </c>
    </row>
    <row r="126" spans="1:7" x14ac:dyDescent="0.25">
      <c r="A126" s="1">
        <v>119</v>
      </c>
      <c r="B126" s="87">
        <f>F125</f>
        <v>8538249.165674828</v>
      </c>
      <c r="C126" s="86">
        <f>$D$4</f>
        <v>88582.694633907638</v>
      </c>
      <c r="D126" s="87">
        <f>B126*$D$3</f>
        <v>34152.996662699312</v>
      </c>
      <c r="E126" s="86">
        <f>C126-D126</f>
        <v>54429.697971208327</v>
      </c>
      <c r="F126" s="87">
        <f>B126-E126</f>
        <v>8483819.46770362</v>
      </c>
      <c r="G126" s="86">
        <f>SUM(D115:D126)</f>
        <v>423959.77550127223</v>
      </c>
    </row>
    <row r="127" spans="1:7" x14ac:dyDescent="0.25">
      <c r="A127" s="1">
        <v>120</v>
      </c>
      <c r="B127" s="87">
        <f>F126</f>
        <v>8483819.46770362</v>
      </c>
      <c r="C127" s="86">
        <f>$D$4</f>
        <v>88582.694633907638</v>
      </c>
      <c r="D127" s="87">
        <f>B127*$D$3</f>
        <v>33935.277870814483</v>
      </c>
      <c r="E127" s="86">
        <f>C127-D127</f>
        <v>54647.416763093155</v>
      </c>
      <c r="F127" s="87">
        <f>B127-E127</f>
        <v>8429172.0509405266</v>
      </c>
      <c r="G127" s="86">
        <f>SUM(D116:D127)</f>
        <v>421403.64526084973</v>
      </c>
    </row>
    <row r="128" spans="1:7" x14ac:dyDescent="0.25">
      <c r="A128" s="1">
        <v>121</v>
      </c>
      <c r="B128" s="87">
        <f>F127</f>
        <v>8429172.0509405266</v>
      </c>
      <c r="C128" s="86">
        <f>$D$4</f>
        <v>88582.694633907638</v>
      </c>
      <c r="D128" s="87">
        <f>B128*$D$3</f>
        <v>33716.688203762111</v>
      </c>
      <c r="E128" s="86">
        <f>C128-D128</f>
        <v>54866.006430145528</v>
      </c>
      <c r="F128" s="87">
        <f>B128-E128</f>
        <v>8374306.0445103813</v>
      </c>
      <c r="G128" s="86">
        <f>SUM(D117:D128)</f>
        <v>418837.29049946554</v>
      </c>
    </row>
    <row r="129" spans="1:7" x14ac:dyDescent="0.25">
      <c r="A129" s="1">
        <v>122</v>
      </c>
      <c r="B129" s="87">
        <f>F128</f>
        <v>8374306.0445103813</v>
      </c>
      <c r="C129" s="86">
        <f>$D$4</f>
        <v>88582.694633907638</v>
      </c>
      <c r="D129" s="87">
        <f>B129*$D$3</f>
        <v>33497.224178041528</v>
      </c>
      <c r="E129" s="86">
        <f>C129-D129</f>
        <v>55085.470455866111</v>
      </c>
      <c r="F129" s="87">
        <f>B129-E129</f>
        <v>8319220.574054515</v>
      </c>
      <c r="G129" s="86">
        <f>SUM(D118:D129)</f>
        <v>416260.67031903582</v>
      </c>
    </row>
    <row r="130" spans="1:7" x14ac:dyDescent="0.25">
      <c r="A130" s="1">
        <v>123</v>
      </c>
      <c r="B130" s="87">
        <f>F129</f>
        <v>8319220.574054515</v>
      </c>
      <c r="C130" s="86">
        <f>$D$4</f>
        <v>88582.694633907638</v>
      </c>
      <c r="D130" s="87">
        <f>B130*$D$3</f>
        <v>33276.882296218064</v>
      </c>
      <c r="E130" s="86">
        <f>C130-D130</f>
        <v>55305.812337689575</v>
      </c>
      <c r="F130" s="87">
        <f>B130-E130</f>
        <v>8263914.761716825</v>
      </c>
      <c r="G130" s="86">
        <f>SUM(D119:D130)</f>
        <v>413673.74365788442</v>
      </c>
    </row>
    <row r="131" spans="1:7" x14ac:dyDescent="0.25">
      <c r="A131" s="1">
        <v>124</v>
      </c>
      <c r="B131" s="87">
        <f>F130</f>
        <v>8263914.761716825</v>
      </c>
      <c r="C131" s="86">
        <f>$D$4</f>
        <v>88582.694633907638</v>
      </c>
      <c r="D131" s="87">
        <f>B131*$D$3</f>
        <v>33055.659046867302</v>
      </c>
      <c r="E131" s="86">
        <f>C131-D131</f>
        <v>55527.035587040336</v>
      </c>
      <c r="F131" s="87">
        <f>B131-E131</f>
        <v>8208387.7261297842</v>
      </c>
      <c r="G131" s="86">
        <f>SUM(D120:D131)</f>
        <v>411076.46929008834</v>
      </c>
    </row>
    <row r="132" spans="1:7" x14ac:dyDescent="0.25">
      <c r="A132" s="1">
        <v>125</v>
      </c>
      <c r="B132" s="87">
        <f>F131</f>
        <v>8208387.7261297842</v>
      </c>
      <c r="C132" s="86">
        <f>$D$4</f>
        <v>88582.694633907638</v>
      </c>
      <c r="D132" s="87">
        <f>B132*$D$3</f>
        <v>32833.550904519136</v>
      </c>
      <c r="E132" s="86">
        <f>C132-D132</f>
        <v>55749.143729388503</v>
      </c>
      <c r="F132" s="87">
        <f>B132-E132</f>
        <v>8152638.5824003955</v>
      </c>
      <c r="G132" s="86">
        <f>SUM(D121:D132)</f>
        <v>408468.80582482112</v>
      </c>
    </row>
    <row r="133" spans="1:7" x14ac:dyDescent="0.25">
      <c r="A133" s="1">
        <v>126</v>
      </c>
      <c r="B133" s="87">
        <f>F132</f>
        <v>8152638.5824003955</v>
      </c>
      <c r="C133" s="86">
        <f>$D$4</f>
        <v>88582.694633907638</v>
      </c>
      <c r="D133" s="87">
        <f>B133*$D$3</f>
        <v>32610.554329601582</v>
      </c>
      <c r="E133" s="86">
        <f>C133-D133</f>
        <v>55972.140304306056</v>
      </c>
      <c r="F133" s="87">
        <f>B133-E133</f>
        <v>8096666.4420960899</v>
      </c>
      <c r="G133" s="86">
        <f>SUM(D122:D133)</f>
        <v>405850.71170569281</v>
      </c>
    </row>
    <row r="134" spans="1:7" x14ac:dyDescent="0.25">
      <c r="A134" s="1">
        <v>127</v>
      </c>
      <c r="B134" s="87">
        <f>F133</f>
        <v>8096666.4420960899</v>
      </c>
      <c r="C134" s="86">
        <f>$D$4</f>
        <v>88582.694633907638</v>
      </c>
      <c r="D134" s="87">
        <f>B134*$D$3</f>
        <v>32386.665768384359</v>
      </c>
      <c r="E134" s="86">
        <f>C134-D134</f>
        <v>56196.02886552328</v>
      </c>
      <c r="F134" s="87">
        <f>B134-E134</f>
        <v>8040470.4132305663</v>
      </c>
      <c r="G134" s="86">
        <f>SUM(D123:D134)</f>
        <v>403222.14521008806</v>
      </c>
    </row>
    <row r="135" spans="1:7" x14ac:dyDescent="0.25">
      <c r="A135" s="1">
        <v>128</v>
      </c>
      <c r="B135" s="87">
        <f>F134</f>
        <v>8040470.4132305663</v>
      </c>
      <c r="C135" s="86">
        <f>$D$4</f>
        <v>88582.694633907638</v>
      </c>
      <c r="D135" s="87">
        <f>B135*$D$3</f>
        <v>32161.881652922268</v>
      </c>
      <c r="E135" s="86">
        <f>C135-D135</f>
        <v>56420.812980985371</v>
      </c>
      <c r="F135" s="87">
        <f>B135-E135</f>
        <v>7984049.600249581</v>
      </c>
      <c r="G135" s="86">
        <f>SUM(D124:D135)</f>
        <v>400583.06444850081</v>
      </c>
    </row>
    <row r="136" spans="1:7" x14ac:dyDescent="0.25">
      <c r="A136" s="1">
        <v>129</v>
      </c>
      <c r="B136" s="87">
        <f>F135</f>
        <v>7984049.600249581</v>
      </c>
      <c r="C136" s="86">
        <f>$D$4</f>
        <v>88582.694633907638</v>
      </c>
      <c r="D136" s="87">
        <f>B136*$D$3</f>
        <v>31936.198400998324</v>
      </c>
      <c r="E136" s="86">
        <f>C136-D136</f>
        <v>56646.49623290931</v>
      </c>
      <c r="F136" s="87">
        <f>B136-E136</f>
        <v>7927403.1040166719</v>
      </c>
      <c r="G136" s="86">
        <f>SUM(D125:D136)</f>
        <v>397933.42736386723</v>
      </c>
    </row>
    <row r="137" spans="1:7" x14ac:dyDescent="0.25">
      <c r="A137" s="1">
        <v>130</v>
      </c>
      <c r="B137" s="87">
        <f>F136</f>
        <v>7927403.1040166719</v>
      </c>
      <c r="C137" s="86">
        <f>$D$4</f>
        <v>88582.694633907638</v>
      </c>
      <c r="D137" s="87">
        <f>B137*$D$3</f>
        <v>31709.612416066688</v>
      </c>
      <c r="E137" s="86">
        <f>C137-D137</f>
        <v>56873.082217840951</v>
      </c>
      <c r="F137" s="87">
        <f>B137-E137</f>
        <v>7870530.0217988305</v>
      </c>
      <c r="G137" s="86">
        <f>SUM(D126:D137)</f>
        <v>395273.19173089514</v>
      </c>
    </row>
    <row r="138" spans="1:7" x14ac:dyDescent="0.25">
      <c r="A138" s="1">
        <v>131</v>
      </c>
      <c r="B138" s="87">
        <f>F137</f>
        <v>7870530.0217988305</v>
      </c>
      <c r="C138" s="86">
        <f>$D$4</f>
        <v>88582.694633907638</v>
      </c>
      <c r="D138" s="87">
        <f>B138*$D$3</f>
        <v>31482.120087195322</v>
      </c>
      <c r="E138" s="86">
        <f>C138-D138</f>
        <v>57100.57454671232</v>
      </c>
      <c r="F138" s="87">
        <f>B138-E138</f>
        <v>7813429.447252118</v>
      </c>
      <c r="G138" s="86">
        <f>SUM(D127:D138)</f>
        <v>392602.31515539117</v>
      </c>
    </row>
    <row r="139" spans="1:7" x14ac:dyDescent="0.25">
      <c r="A139" s="1">
        <v>132</v>
      </c>
      <c r="B139" s="87">
        <f>F138</f>
        <v>7813429.447252118</v>
      </c>
      <c r="C139" s="86">
        <f>$D$4</f>
        <v>88582.694633907638</v>
      </c>
      <c r="D139" s="87">
        <f>B139*$D$3</f>
        <v>31253.717789008471</v>
      </c>
      <c r="E139" s="86">
        <f>C139-D139</f>
        <v>57328.976844899167</v>
      </c>
      <c r="F139" s="87">
        <f>B139-E139</f>
        <v>7756100.4704072187</v>
      </c>
      <c r="G139" s="86">
        <f>SUM(D128:D139)</f>
        <v>389920.75507358514</v>
      </c>
    </row>
    <row r="140" spans="1:7" x14ac:dyDescent="0.25">
      <c r="A140" s="1">
        <v>133</v>
      </c>
      <c r="B140" s="87">
        <f>F139</f>
        <v>7756100.4704072187</v>
      </c>
      <c r="C140" s="86">
        <f>$D$4</f>
        <v>88582.694633907638</v>
      </c>
      <c r="D140" s="87">
        <f>B140*$D$3</f>
        <v>31024.401881628874</v>
      </c>
      <c r="E140" s="86">
        <f>C140-D140</f>
        <v>57558.292752278765</v>
      </c>
      <c r="F140" s="87">
        <f>B140-E140</f>
        <v>7698542.1776549397</v>
      </c>
      <c r="G140" s="86">
        <f>SUM(D129:D140)</f>
        <v>387228.46875145182</v>
      </c>
    </row>
    <row r="141" spans="1:7" x14ac:dyDescent="0.25">
      <c r="A141" s="1">
        <v>134</v>
      </c>
      <c r="B141" s="87">
        <f>F140</f>
        <v>7698542.1776549397</v>
      </c>
      <c r="C141" s="86">
        <f>$D$4</f>
        <v>88582.694633907638</v>
      </c>
      <c r="D141" s="87">
        <f>B141*$D$3</f>
        <v>30794.168710619761</v>
      </c>
      <c r="E141" s="86">
        <f>C141-D141</f>
        <v>57788.525923287874</v>
      </c>
      <c r="F141" s="87">
        <f>B141-E141</f>
        <v>7640753.6517316522</v>
      </c>
      <c r="G141" s="86">
        <f>SUM(D130:D141)</f>
        <v>384525.4132840301</v>
      </c>
    </row>
    <row r="142" spans="1:7" x14ac:dyDescent="0.25">
      <c r="A142" s="1">
        <v>135</v>
      </c>
      <c r="B142" s="87">
        <f>F141</f>
        <v>7640753.6517316522</v>
      </c>
      <c r="C142" s="86">
        <f>$D$4</f>
        <v>88582.694633907638</v>
      </c>
      <c r="D142" s="87">
        <f>B142*$D$3</f>
        <v>30563.014606926608</v>
      </c>
      <c r="E142" s="86">
        <f>C142-D142</f>
        <v>58019.680026981034</v>
      </c>
      <c r="F142" s="87">
        <f>B142-E142</f>
        <v>7582733.9717046712</v>
      </c>
      <c r="G142" s="86">
        <f>SUM(D131:D142)</f>
        <v>381811.54559473862</v>
      </c>
    </row>
    <row r="143" spans="1:7" x14ac:dyDescent="0.25">
      <c r="A143" s="1">
        <v>136</v>
      </c>
      <c r="B143" s="87">
        <f>F142</f>
        <v>7582733.9717046712</v>
      </c>
      <c r="C143" s="86">
        <f>$D$4</f>
        <v>88582.694633907638</v>
      </c>
      <c r="D143" s="87">
        <f>B143*$D$3</f>
        <v>30330.935886818686</v>
      </c>
      <c r="E143" s="86">
        <f>C143-D143</f>
        <v>58251.758747088956</v>
      </c>
      <c r="F143" s="87">
        <f>B143-E143</f>
        <v>7524482.2129575824</v>
      </c>
      <c r="G143" s="86">
        <f>SUM(D132:D143)</f>
        <v>379086.82243469002</v>
      </c>
    </row>
    <row r="144" spans="1:7" x14ac:dyDescent="0.25">
      <c r="A144" s="1">
        <v>137</v>
      </c>
      <c r="B144" s="87">
        <f>F143</f>
        <v>7524482.2129575824</v>
      </c>
      <c r="C144" s="86">
        <f>$D$4</f>
        <v>88582.694633907638</v>
      </c>
      <c r="D144" s="87">
        <f>B144*$D$3</f>
        <v>30097.928851830329</v>
      </c>
      <c r="E144" s="86">
        <f>C144-D144</f>
        <v>58484.765782077309</v>
      </c>
      <c r="F144" s="87">
        <f>B144-E144</f>
        <v>7465997.4471755056</v>
      </c>
      <c r="G144" s="86">
        <f>SUM(D133:D144)</f>
        <v>376351.20038200123</v>
      </c>
    </row>
    <row r="145" spans="1:7" x14ac:dyDescent="0.25">
      <c r="A145" s="1">
        <v>138</v>
      </c>
      <c r="B145" s="87">
        <f>F144</f>
        <v>7465997.4471755056</v>
      </c>
      <c r="C145" s="86">
        <f>$D$4</f>
        <v>88582.694633907638</v>
      </c>
      <c r="D145" s="87">
        <f>B145*$D$3</f>
        <v>29863.989788702023</v>
      </c>
      <c r="E145" s="86">
        <f>C145-D145</f>
        <v>58718.704845205619</v>
      </c>
      <c r="F145" s="87">
        <f>B145-E145</f>
        <v>7407278.7423302997</v>
      </c>
      <c r="G145" s="86">
        <f>SUM(D134:D145)</f>
        <v>373604.6358411017</v>
      </c>
    </row>
    <row r="146" spans="1:7" x14ac:dyDescent="0.25">
      <c r="A146" s="1">
        <v>139</v>
      </c>
      <c r="B146" s="87">
        <f>F145</f>
        <v>7407278.7423302997</v>
      </c>
      <c r="C146" s="86">
        <f>$D$4</f>
        <v>88582.694633907638</v>
      </c>
      <c r="D146" s="87">
        <f>B146*$D$3</f>
        <v>29629.114969321199</v>
      </c>
      <c r="E146" s="86">
        <f>C146-D146</f>
        <v>58953.579664586439</v>
      </c>
      <c r="F146" s="87">
        <f>B146-E146</f>
        <v>7348325.1626657136</v>
      </c>
      <c r="G146" s="86">
        <f>SUM(D135:D146)</f>
        <v>370847.08504203858</v>
      </c>
    </row>
    <row r="147" spans="1:7" x14ac:dyDescent="0.25">
      <c r="A147" s="1">
        <v>140</v>
      </c>
      <c r="B147" s="87">
        <f>F146</f>
        <v>7348325.1626657136</v>
      </c>
      <c r="C147" s="86">
        <f>$D$4</f>
        <v>88582.694633907638</v>
      </c>
      <c r="D147" s="87">
        <f>B147*$D$3</f>
        <v>29393.300650662855</v>
      </c>
      <c r="E147" s="86">
        <f>C147-D147</f>
        <v>59189.39398324478</v>
      </c>
      <c r="F147" s="87">
        <f>B147-E147</f>
        <v>7289135.7686824687</v>
      </c>
      <c r="G147" s="86">
        <f>SUM(D136:D147)</f>
        <v>368078.50403977913</v>
      </c>
    </row>
    <row r="148" spans="1:7" x14ac:dyDescent="0.25">
      <c r="A148" s="1">
        <v>141</v>
      </c>
      <c r="B148" s="87">
        <f>F147</f>
        <v>7289135.7686824687</v>
      </c>
      <c r="C148" s="86">
        <f>$D$4</f>
        <v>88582.694633907638</v>
      </c>
      <c r="D148" s="87">
        <f>B148*$D$3</f>
        <v>29156.543074729874</v>
      </c>
      <c r="E148" s="86">
        <f>C148-D148</f>
        <v>59426.151559177764</v>
      </c>
      <c r="F148" s="87">
        <f>B148-E148</f>
        <v>7229709.6171232909</v>
      </c>
      <c r="G148" s="86">
        <f>SUM(D137:D148)</f>
        <v>365298.84871351067</v>
      </c>
    </row>
    <row r="149" spans="1:7" x14ac:dyDescent="0.25">
      <c r="A149" s="1">
        <v>142</v>
      </c>
      <c r="B149" s="87">
        <f>F148</f>
        <v>7229709.6171232909</v>
      </c>
      <c r="C149" s="86">
        <f>$D$4</f>
        <v>88582.694633907638</v>
      </c>
      <c r="D149" s="87">
        <f>B149*$D$3</f>
        <v>28918.838468493163</v>
      </c>
      <c r="E149" s="86">
        <f>C149-D149</f>
        <v>59663.856165414472</v>
      </c>
      <c r="F149" s="87">
        <f>B149-E149</f>
        <v>7170045.7609578762</v>
      </c>
      <c r="G149" s="86">
        <f>SUM(D138:D149)</f>
        <v>362508.07476593711</v>
      </c>
    </row>
    <row r="150" spans="1:7" x14ac:dyDescent="0.25">
      <c r="A150" s="1">
        <v>143</v>
      </c>
      <c r="B150" s="87">
        <f>F149</f>
        <v>7170045.7609578762</v>
      </c>
      <c r="C150" s="86">
        <f>$D$4</f>
        <v>88582.694633907638</v>
      </c>
      <c r="D150" s="87">
        <f>B150*$D$3</f>
        <v>28680.183043831505</v>
      </c>
      <c r="E150" s="86">
        <f>C150-D150</f>
        <v>59902.51159007613</v>
      </c>
      <c r="F150" s="87">
        <f>B150-E150</f>
        <v>7110143.2493678005</v>
      </c>
      <c r="G150" s="86">
        <f>SUM(D139:D150)</f>
        <v>359706.1377225733</v>
      </c>
    </row>
    <row r="151" spans="1:7" x14ac:dyDescent="0.25">
      <c r="A151" s="1">
        <v>144</v>
      </c>
      <c r="B151" s="87">
        <f>F150</f>
        <v>7110143.2493678005</v>
      </c>
      <c r="C151" s="86">
        <f>$D$4</f>
        <v>88582.694633907638</v>
      </c>
      <c r="D151" s="87">
        <f>B151*$D$3</f>
        <v>28440.572997471201</v>
      </c>
      <c r="E151" s="86">
        <f>C151-D151</f>
        <v>60142.121636436437</v>
      </c>
      <c r="F151" s="87">
        <f>B151-E151</f>
        <v>7050001.1277313642</v>
      </c>
      <c r="G151" s="86">
        <f>SUM(D140:D151)</f>
        <v>356892.99293103605</v>
      </c>
    </row>
    <row r="152" spans="1:7" x14ac:dyDescent="0.25">
      <c r="A152" s="1">
        <v>145</v>
      </c>
      <c r="B152" s="87">
        <f>F151</f>
        <v>7050001.1277313642</v>
      </c>
      <c r="C152" s="86">
        <f>$D$4</f>
        <v>88582.694633907638</v>
      </c>
      <c r="D152" s="87">
        <f>B152*$D$3</f>
        <v>28200.004510925457</v>
      </c>
      <c r="E152" s="86">
        <f>C152-D152</f>
        <v>60382.690122982181</v>
      </c>
      <c r="F152" s="87">
        <f>B152-E152</f>
        <v>6989618.4376083817</v>
      </c>
      <c r="G152" s="86">
        <f>SUM(D141:D152)</f>
        <v>354068.59556033264</v>
      </c>
    </row>
    <row r="153" spans="1:7" x14ac:dyDescent="0.25">
      <c r="A153" s="1">
        <v>146</v>
      </c>
      <c r="B153" s="87">
        <f>F152</f>
        <v>6989618.4376083817</v>
      </c>
      <c r="C153" s="86">
        <f>$D$4</f>
        <v>88582.694633907638</v>
      </c>
      <c r="D153" s="87">
        <f>B153*$D$3</f>
        <v>27958.473750433528</v>
      </c>
      <c r="E153" s="86">
        <f>C153-D153</f>
        <v>60624.22088347411</v>
      </c>
      <c r="F153" s="87">
        <f>B153-E153</f>
        <v>6928994.216724908</v>
      </c>
      <c r="G153" s="86">
        <f>SUM(D142:D153)</f>
        <v>351232.90060014644</v>
      </c>
    </row>
    <row r="154" spans="1:7" x14ac:dyDescent="0.25">
      <c r="A154" s="1">
        <v>147</v>
      </c>
      <c r="B154" s="87">
        <f>F153</f>
        <v>6928994.216724908</v>
      </c>
      <c r="C154" s="86">
        <f>$D$4</f>
        <v>88582.694633907638</v>
      </c>
      <c r="D154" s="87">
        <f>B154*$D$3</f>
        <v>27715.976866899633</v>
      </c>
      <c r="E154" s="86">
        <f>C154-D154</f>
        <v>60866.717767008005</v>
      </c>
      <c r="F154" s="87">
        <f>B154-E154</f>
        <v>6868127.4989579003</v>
      </c>
      <c r="G154" s="86">
        <f>SUM(D143:D154)</f>
        <v>348385.86286011949</v>
      </c>
    </row>
    <row r="155" spans="1:7" x14ac:dyDescent="0.25">
      <c r="A155" s="1">
        <v>148</v>
      </c>
      <c r="B155" s="87">
        <f>F154</f>
        <v>6868127.4989579003</v>
      </c>
      <c r="C155" s="86">
        <f>$D$4</f>
        <v>88582.694633907638</v>
      </c>
      <c r="D155" s="87">
        <f>B155*$D$3</f>
        <v>27472.509995831602</v>
      </c>
      <c r="E155" s="86">
        <f>C155-D155</f>
        <v>61110.18463807604</v>
      </c>
      <c r="F155" s="87">
        <f>B155-E155</f>
        <v>6807017.3143198239</v>
      </c>
      <c r="G155" s="86">
        <f>SUM(D144:D155)</f>
        <v>345527.4369691324</v>
      </c>
    </row>
    <row r="156" spans="1:7" x14ac:dyDescent="0.25">
      <c r="A156" s="1">
        <v>149</v>
      </c>
      <c r="B156" s="87">
        <f>F155</f>
        <v>6807017.3143198239</v>
      </c>
      <c r="C156" s="86">
        <f>$D$4</f>
        <v>88582.694633907638</v>
      </c>
      <c r="D156" s="87">
        <f>B156*$D$3</f>
        <v>27228.069257279298</v>
      </c>
      <c r="E156" s="86">
        <f>C156-D156</f>
        <v>61354.625376628341</v>
      </c>
      <c r="F156" s="87">
        <f>B156-E156</f>
        <v>6745662.6889431952</v>
      </c>
      <c r="G156" s="86">
        <f>SUM(D145:D156)</f>
        <v>342657.57737458131</v>
      </c>
    </row>
    <row r="157" spans="1:7" x14ac:dyDescent="0.25">
      <c r="A157" s="1">
        <v>150</v>
      </c>
      <c r="B157" s="87">
        <f>F156</f>
        <v>6745662.6889431952</v>
      </c>
      <c r="C157" s="86">
        <f>$D$4</f>
        <v>88582.694633907638</v>
      </c>
      <c r="D157" s="87">
        <f>B157*$D$3</f>
        <v>26982.650755772782</v>
      </c>
      <c r="E157" s="86">
        <f>C157-D157</f>
        <v>61600.043878134857</v>
      </c>
      <c r="F157" s="87">
        <f>B157-E157</f>
        <v>6684062.6450650599</v>
      </c>
      <c r="G157" s="86">
        <f>SUM(D146:D157)</f>
        <v>339776.23834165203</v>
      </c>
    </row>
    <row r="158" spans="1:7" x14ac:dyDescent="0.25">
      <c r="A158" s="1">
        <v>151</v>
      </c>
      <c r="B158" s="87">
        <f>F157</f>
        <v>6684062.6450650599</v>
      </c>
      <c r="C158" s="86">
        <f>$D$4</f>
        <v>88582.694633907638</v>
      </c>
      <c r="D158" s="87">
        <f>B158*$D$3</f>
        <v>26736.250580260239</v>
      </c>
      <c r="E158" s="86">
        <f>C158-D158</f>
        <v>61846.444053647399</v>
      </c>
      <c r="F158" s="87">
        <f>B158-E158</f>
        <v>6622216.2010114128</v>
      </c>
      <c r="G158" s="86">
        <f>SUM(D147:D158)</f>
        <v>336883.37395259115</v>
      </c>
    </row>
    <row r="159" spans="1:7" x14ac:dyDescent="0.25">
      <c r="A159" s="1">
        <v>152</v>
      </c>
      <c r="B159" s="87">
        <f>F158</f>
        <v>6622216.2010114128</v>
      </c>
      <c r="C159" s="86">
        <f>$D$4</f>
        <v>88582.694633907638</v>
      </c>
      <c r="D159" s="87">
        <f>B159*$D$3</f>
        <v>26488.86480404565</v>
      </c>
      <c r="E159" s="86">
        <f>C159-D159</f>
        <v>62093.829829861992</v>
      </c>
      <c r="F159" s="87">
        <f>B159-E159</f>
        <v>6560122.3711815504</v>
      </c>
      <c r="G159" s="86">
        <f>SUM(D148:D159)</f>
        <v>333978.93810597394</v>
      </c>
    </row>
    <row r="160" spans="1:7" x14ac:dyDescent="0.25">
      <c r="A160" s="1">
        <v>153</v>
      </c>
      <c r="B160" s="87">
        <f>F159</f>
        <v>6560122.3711815504</v>
      </c>
      <c r="C160" s="86">
        <f>$D$4</f>
        <v>88582.694633907638</v>
      </c>
      <c r="D160" s="87">
        <f>B160*$D$3</f>
        <v>26240.489484726204</v>
      </c>
      <c r="E160" s="86">
        <f>C160-D160</f>
        <v>62342.205149181435</v>
      </c>
      <c r="F160" s="87">
        <f>B160-E160</f>
        <v>6497780.1660323692</v>
      </c>
      <c r="G160" s="86">
        <f>SUM(D149:D160)</f>
        <v>331062.88451597025</v>
      </c>
    </row>
    <row r="161" spans="1:7" x14ac:dyDescent="0.25">
      <c r="A161" s="1">
        <v>154</v>
      </c>
      <c r="B161" s="87">
        <f>F160</f>
        <v>6497780.1660323692</v>
      </c>
      <c r="C161" s="86">
        <f>$D$4</f>
        <v>88582.694633907638</v>
      </c>
      <c r="D161" s="87">
        <f>B161*$D$3</f>
        <v>25991.120664129478</v>
      </c>
      <c r="E161" s="86">
        <f>C161-D161</f>
        <v>62591.573969778161</v>
      </c>
      <c r="F161" s="87">
        <f>B161-E161</f>
        <v>6435188.5920625906</v>
      </c>
      <c r="G161" s="86">
        <f>SUM(D150:D161)</f>
        <v>328135.16671160667</v>
      </c>
    </row>
    <row r="162" spans="1:7" x14ac:dyDescent="0.25">
      <c r="A162" s="1">
        <v>155</v>
      </c>
      <c r="B162" s="87">
        <f>F161</f>
        <v>6435188.5920625906</v>
      </c>
      <c r="C162" s="86">
        <f>$D$4</f>
        <v>88582.694633907638</v>
      </c>
      <c r="D162" s="87">
        <f>B162*$D$3</f>
        <v>25740.754368250364</v>
      </c>
      <c r="E162" s="86">
        <f>C162-D162</f>
        <v>62841.940265657278</v>
      </c>
      <c r="F162" s="87">
        <f>B162-E162</f>
        <v>6372346.6517969333</v>
      </c>
      <c r="G162" s="86">
        <f>SUM(D151:D162)</f>
        <v>325195.73803602549</v>
      </c>
    </row>
    <row r="163" spans="1:7" x14ac:dyDescent="0.25">
      <c r="A163" s="1">
        <v>156</v>
      </c>
      <c r="B163" s="87">
        <f>F162</f>
        <v>6372346.6517969333</v>
      </c>
      <c r="C163" s="86">
        <f>$D$4</f>
        <v>88582.694633907638</v>
      </c>
      <c r="D163" s="87">
        <f>B163*$D$3</f>
        <v>25489.386607187735</v>
      </c>
      <c r="E163" s="86">
        <f>C163-D163</f>
        <v>63093.308026719904</v>
      </c>
      <c r="F163" s="87">
        <f>B163-E163</f>
        <v>6309253.3437702134</v>
      </c>
      <c r="G163" s="86">
        <f>SUM(D152:D163)</f>
        <v>322244.55164574197</v>
      </c>
    </row>
    <row r="164" spans="1:7" x14ac:dyDescent="0.25">
      <c r="A164" s="1">
        <v>157</v>
      </c>
      <c r="B164" s="87">
        <f>F163</f>
        <v>6309253.3437702134</v>
      </c>
      <c r="C164" s="86">
        <f>$D$4</f>
        <v>88582.694633907638</v>
      </c>
      <c r="D164" s="87">
        <f>B164*$D$3</f>
        <v>25237.013375080853</v>
      </c>
      <c r="E164" s="86">
        <f>C164-D164</f>
        <v>63345.681258826786</v>
      </c>
      <c r="F164" s="87">
        <f>B164-E164</f>
        <v>6245907.6625113869</v>
      </c>
      <c r="G164" s="86">
        <f>SUM(D153:D164)</f>
        <v>319281.5605098973</v>
      </c>
    </row>
    <row r="165" spans="1:7" x14ac:dyDescent="0.25">
      <c r="A165" s="1">
        <v>158</v>
      </c>
      <c r="B165" s="87">
        <f>F164</f>
        <v>6245907.6625113869</v>
      </c>
      <c r="C165" s="86">
        <f>$D$4</f>
        <v>88582.694633907638</v>
      </c>
      <c r="D165" s="87">
        <f>B165*$D$3</f>
        <v>24983.630650045547</v>
      </c>
      <c r="E165" s="86">
        <f>C165-D165</f>
        <v>63599.063983862092</v>
      </c>
      <c r="F165" s="87">
        <f>B165-E165</f>
        <v>6182308.5985275246</v>
      </c>
      <c r="G165" s="86">
        <f>SUM(D154:D165)</f>
        <v>316306.71740950929</v>
      </c>
    </row>
    <row r="166" spans="1:7" x14ac:dyDescent="0.25">
      <c r="A166" s="1">
        <v>159</v>
      </c>
      <c r="B166" s="87">
        <f>F165</f>
        <v>6182308.5985275246</v>
      </c>
      <c r="C166" s="86">
        <f>$D$4</f>
        <v>88582.694633907638</v>
      </c>
      <c r="D166" s="87">
        <f>B166*$D$3</f>
        <v>24729.234394110099</v>
      </c>
      <c r="E166" s="86">
        <f>C166-D166</f>
        <v>63853.46023979754</v>
      </c>
      <c r="F166" s="87">
        <f>B166-E166</f>
        <v>6118455.1382877268</v>
      </c>
      <c r="G166" s="86">
        <f>SUM(D155:D166)</f>
        <v>313319.97493671987</v>
      </c>
    </row>
    <row r="167" spans="1:7" x14ac:dyDescent="0.25">
      <c r="A167" s="1">
        <v>160</v>
      </c>
      <c r="B167" s="87">
        <f>F166</f>
        <v>6118455.1382877268</v>
      </c>
      <c r="C167" s="86">
        <f>$D$4</f>
        <v>88582.694633907638</v>
      </c>
      <c r="D167" s="87">
        <f>B167*$D$3</f>
        <v>24473.820553150908</v>
      </c>
      <c r="E167" s="86">
        <f>C167-D167</f>
        <v>64108.87408075673</v>
      </c>
      <c r="F167" s="87">
        <f>B167-E167</f>
        <v>6054346.2642069701</v>
      </c>
      <c r="G167" s="86">
        <f>SUM(D156:D167)</f>
        <v>310321.28549403913</v>
      </c>
    </row>
    <row r="168" spans="1:7" x14ac:dyDescent="0.25">
      <c r="A168" s="1">
        <v>161</v>
      </c>
      <c r="B168" s="87">
        <f>F167</f>
        <v>6054346.2642069701</v>
      </c>
      <c r="C168" s="86">
        <f>$D$4</f>
        <v>88582.694633907638</v>
      </c>
      <c r="D168" s="87">
        <f>B168*$D$3</f>
        <v>24217.385056827879</v>
      </c>
      <c r="E168" s="86">
        <f>C168-D168</f>
        <v>64365.309577079759</v>
      </c>
      <c r="F168" s="87">
        <f>B168-E168</f>
        <v>5989980.9546298906</v>
      </c>
      <c r="G168" s="86">
        <f>SUM(D157:D168)</f>
        <v>307310.60129358777</v>
      </c>
    </row>
    <row r="169" spans="1:7" x14ac:dyDescent="0.25">
      <c r="A169" s="1">
        <v>162</v>
      </c>
      <c r="B169" s="87">
        <f>F168</f>
        <v>5989980.9546298906</v>
      </c>
      <c r="C169" s="86">
        <f>$D$4</f>
        <v>88582.694633907638</v>
      </c>
      <c r="D169" s="87">
        <f>B169*$D$3</f>
        <v>23959.923818519565</v>
      </c>
      <c r="E169" s="86">
        <f>C169-D169</f>
        <v>64622.770815388074</v>
      </c>
      <c r="F169" s="87">
        <f>B169-E169</f>
        <v>5925358.1838145023</v>
      </c>
      <c r="G169" s="86">
        <f>SUM(D158:D169)</f>
        <v>304287.87435633456</v>
      </c>
    </row>
    <row r="170" spans="1:7" x14ac:dyDescent="0.25">
      <c r="A170" s="1">
        <v>163</v>
      </c>
      <c r="B170" s="87">
        <f>F169</f>
        <v>5925358.1838145023</v>
      </c>
      <c r="C170" s="86">
        <f>$D$4</f>
        <v>88582.694633907638</v>
      </c>
      <c r="D170" s="87">
        <f>B170*$D$3</f>
        <v>23701.432735258011</v>
      </c>
      <c r="E170" s="86">
        <f>C170-D170</f>
        <v>64881.261898649624</v>
      </c>
      <c r="F170" s="87">
        <f>B170-E170</f>
        <v>5860476.9219158525</v>
      </c>
      <c r="G170" s="86">
        <f>SUM(D159:D170)</f>
        <v>301253.05651133228</v>
      </c>
    </row>
    <row r="171" spans="1:7" x14ac:dyDescent="0.25">
      <c r="A171" s="1">
        <v>164</v>
      </c>
      <c r="B171" s="87">
        <f>F170</f>
        <v>5860476.9219158525</v>
      </c>
      <c r="C171" s="86">
        <f>$D$4</f>
        <v>88582.694633907638</v>
      </c>
      <c r="D171" s="87">
        <f>B171*$D$3</f>
        <v>23441.90768766341</v>
      </c>
      <c r="E171" s="86">
        <f>C171-D171</f>
        <v>65140.786946244232</v>
      </c>
      <c r="F171" s="87">
        <f>B171-E171</f>
        <v>5795336.1349696079</v>
      </c>
      <c r="G171" s="86">
        <f>SUM(D160:D171)</f>
        <v>298206.09939495003</v>
      </c>
    </row>
    <row r="172" spans="1:7" x14ac:dyDescent="0.25">
      <c r="A172" s="1">
        <v>165</v>
      </c>
      <c r="B172" s="87">
        <f>F171</f>
        <v>5795336.1349696079</v>
      </c>
      <c r="C172" s="86">
        <f>$D$4</f>
        <v>88582.694633907638</v>
      </c>
      <c r="D172" s="87">
        <f>B172*$D$3</f>
        <v>23181.344539878432</v>
      </c>
      <c r="E172" s="86">
        <f>C172-D172</f>
        <v>65401.350094029207</v>
      </c>
      <c r="F172" s="87">
        <f>B172-E172</f>
        <v>5729934.7848755792</v>
      </c>
      <c r="G172" s="86">
        <f>SUM(D161:D172)</f>
        <v>295146.95445010229</v>
      </c>
    </row>
    <row r="173" spans="1:7" x14ac:dyDescent="0.25">
      <c r="A173" s="1">
        <v>166</v>
      </c>
      <c r="B173" s="87">
        <f>F172</f>
        <v>5729934.7848755792</v>
      </c>
      <c r="C173" s="86">
        <f>$D$4</f>
        <v>88582.694633907638</v>
      </c>
      <c r="D173" s="87">
        <f>B173*$D$3</f>
        <v>22919.739139502319</v>
      </c>
      <c r="E173" s="86">
        <f>C173-D173</f>
        <v>65662.955494405323</v>
      </c>
      <c r="F173" s="87">
        <f>B173-E173</f>
        <v>5664271.8293811735</v>
      </c>
      <c r="G173" s="86">
        <f>SUM(D162:D173)</f>
        <v>292075.57292547519</v>
      </c>
    </row>
    <row r="174" spans="1:7" x14ac:dyDescent="0.25">
      <c r="A174" s="1">
        <v>167</v>
      </c>
      <c r="B174" s="87">
        <f>F173</f>
        <v>5664271.8293811735</v>
      </c>
      <c r="C174" s="86">
        <f>$D$4</f>
        <v>88582.694633907638</v>
      </c>
      <c r="D174" s="87">
        <f>B174*$D$3</f>
        <v>22657.087317524696</v>
      </c>
      <c r="E174" s="86">
        <f>C174-D174</f>
        <v>65925.607316382942</v>
      </c>
      <c r="F174" s="87">
        <f>B174-E174</f>
        <v>5598346.2220647903</v>
      </c>
      <c r="G174" s="86">
        <f>SUM(D163:D174)</f>
        <v>288991.90587474947</v>
      </c>
    </row>
    <row r="175" spans="1:7" x14ac:dyDescent="0.25">
      <c r="A175" s="1">
        <v>168</v>
      </c>
      <c r="B175" s="87">
        <f>F174</f>
        <v>5598346.2220647903</v>
      </c>
      <c r="C175" s="86">
        <f>$D$4</f>
        <v>88582.694633907638</v>
      </c>
      <c r="D175" s="87">
        <f>B175*$D$3</f>
        <v>22393.384888259163</v>
      </c>
      <c r="E175" s="86">
        <f>C175-D175</f>
        <v>66189.309745648468</v>
      </c>
      <c r="F175" s="87">
        <f>B175-E175</f>
        <v>5532156.9123191414</v>
      </c>
      <c r="G175" s="86">
        <f>SUM(D164:D175)</f>
        <v>285895.9041558209</v>
      </c>
    </row>
    <row r="176" spans="1:7" x14ac:dyDescent="0.25">
      <c r="A176" s="1">
        <v>169</v>
      </c>
      <c r="B176" s="87">
        <f>F175</f>
        <v>5532156.9123191414</v>
      </c>
      <c r="C176" s="86">
        <f>$D$4</f>
        <v>88582.694633907638</v>
      </c>
      <c r="D176" s="87">
        <f>B176*$D$3</f>
        <v>22128.627649276565</v>
      </c>
      <c r="E176" s="86">
        <f>C176-D176</f>
        <v>66454.066984631078</v>
      </c>
      <c r="F176" s="87">
        <f>B176-E176</f>
        <v>5465702.8453345103</v>
      </c>
      <c r="G176" s="86">
        <f>SUM(D165:D176)</f>
        <v>282787.51843001664</v>
      </c>
    </row>
    <row r="177" spans="1:7" x14ac:dyDescent="0.25">
      <c r="A177" s="1">
        <v>170</v>
      </c>
      <c r="B177" s="87">
        <f>F176</f>
        <v>5465702.8453345103</v>
      </c>
      <c r="C177" s="86">
        <f>$D$4</f>
        <v>88582.694633907638</v>
      </c>
      <c r="D177" s="87">
        <f>B177*$D$3</f>
        <v>21862.811381338041</v>
      </c>
      <c r="E177" s="86">
        <f>C177-D177</f>
        <v>66719.883252569591</v>
      </c>
      <c r="F177" s="87">
        <f>B177-E177</f>
        <v>5398982.9620819408</v>
      </c>
      <c r="G177" s="86">
        <f>SUM(D166:D177)</f>
        <v>279666.69916130911</v>
      </c>
    </row>
    <row r="178" spans="1:7" x14ac:dyDescent="0.25">
      <c r="A178" s="1">
        <v>171</v>
      </c>
      <c r="B178" s="87">
        <f>F177</f>
        <v>5398982.9620819408</v>
      </c>
      <c r="C178" s="86">
        <f>$D$4</f>
        <v>88582.694633907638</v>
      </c>
      <c r="D178" s="87">
        <f>B178*$D$3</f>
        <v>21595.931848327764</v>
      </c>
      <c r="E178" s="86">
        <f>C178-D178</f>
        <v>66986.762785579878</v>
      </c>
      <c r="F178" s="87">
        <f>B178-E178</f>
        <v>5331996.1992963608</v>
      </c>
      <c r="G178" s="86">
        <f>SUM(D167:D178)</f>
        <v>276533.39661552676</v>
      </c>
    </row>
    <row r="179" spans="1:7" x14ac:dyDescent="0.25">
      <c r="A179" s="1">
        <v>172</v>
      </c>
      <c r="B179" s="87">
        <f>F178</f>
        <v>5331996.1992963608</v>
      </c>
      <c r="C179" s="86">
        <f>$D$4</f>
        <v>88582.694633907638</v>
      </c>
      <c r="D179" s="87">
        <f>B179*$D$3</f>
        <v>21327.984797185443</v>
      </c>
      <c r="E179" s="86">
        <f>C179-D179</f>
        <v>67254.709836722192</v>
      </c>
      <c r="F179" s="87">
        <f>B179-E179</f>
        <v>5264741.4894596385</v>
      </c>
      <c r="G179" s="86">
        <f>SUM(D168:D179)</f>
        <v>273387.56085956132</v>
      </c>
    </row>
    <row r="180" spans="1:7" x14ac:dyDescent="0.25">
      <c r="A180" s="1">
        <v>173</v>
      </c>
      <c r="B180" s="87">
        <f>F179</f>
        <v>5264741.4894596385</v>
      </c>
      <c r="C180" s="86">
        <f>$D$4</f>
        <v>88582.694633907638</v>
      </c>
      <c r="D180" s="87">
        <f>B180*$D$3</f>
        <v>21058.965957838554</v>
      </c>
      <c r="E180" s="86">
        <f>C180-D180</f>
        <v>67523.728676069091</v>
      </c>
      <c r="F180" s="87">
        <f>B180-E180</f>
        <v>5197217.760783569</v>
      </c>
      <c r="G180" s="86">
        <f>SUM(D169:D180)</f>
        <v>270229.14176057198</v>
      </c>
    </row>
    <row r="181" spans="1:7" x14ac:dyDescent="0.25">
      <c r="A181" s="1">
        <v>174</v>
      </c>
      <c r="B181" s="87">
        <f>F180</f>
        <v>5197217.760783569</v>
      </c>
      <c r="C181" s="86">
        <f>$D$4</f>
        <v>88582.694633907638</v>
      </c>
      <c r="D181" s="87">
        <f>B181*$D$3</f>
        <v>20788.871043134277</v>
      </c>
      <c r="E181" s="86">
        <f>C181-D181</f>
        <v>67793.823590773362</v>
      </c>
      <c r="F181" s="87">
        <f>B181-E181</f>
        <v>5129423.9371927958</v>
      </c>
      <c r="G181" s="86">
        <f>SUM(D170:D181)</f>
        <v>267058.08898518665</v>
      </c>
    </row>
    <row r="182" spans="1:7" x14ac:dyDescent="0.25">
      <c r="A182" s="1">
        <v>175</v>
      </c>
      <c r="B182" s="87">
        <f>F181</f>
        <v>5129423.9371927958</v>
      </c>
      <c r="C182" s="86">
        <f>$D$4</f>
        <v>88582.694633907638</v>
      </c>
      <c r="D182" s="87">
        <f>B182*$D$3</f>
        <v>20517.695748771184</v>
      </c>
      <c r="E182" s="86">
        <f>C182-D182</f>
        <v>68064.998885136447</v>
      </c>
      <c r="F182" s="87">
        <f>B182-E182</f>
        <v>5061358.9383076597</v>
      </c>
      <c r="G182" s="86">
        <f>SUM(D171:D182)</f>
        <v>263874.35199869983</v>
      </c>
    </row>
    <row r="183" spans="1:7" x14ac:dyDescent="0.25">
      <c r="A183" s="1">
        <v>176</v>
      </c>
      <c r="B183" s="87">
        <f>F182</f>
        <v>5061358.9383076597</v>
      </c>
      <c r="C183" s="86">
        <f>$D$4</f>
        <v>88582.694633907638</v>
      </c>
      <c r="D183" s="87">
        <f>B183*$D$3</f>
        <v>20245.435753230639</v>
      </c>
      <c r="E183" s="86">
        <f>C183-D183</f>
        <v>68337.258880676993</v>
      </c>
      <c r="F183" s="87">
        <f>B183-E183</f>
        <v>4993021.679426983</v>
      </c>
      <c r="G183" s="86">
        <f>SUM(D172:D183)</f>
        <v>260677.88006426708</v>
      </c>
    </row>
    <row r="184" spans="1:7" x14ac:dyDescent="0.25">
      <c r="A184" s="1">
        <v>177</v>
      </c>
      <c r="B184" s="87">
        <f>F183</f>
        <v>4993021.679426983</v>
      </c>
      <c r="C184" s="86">
        <f>$D$4</f>
        <v>88582.694633907638</v>
      </c>
      <c r="D184" s="87">
        <f>B184*$D$3</f>
        <v>19972.086717707931</v>
      </c>
      <c r="E184" s="86">
        <f>C184-D184</f>
        <v>68610.607916199704</v>
      </c>
      <c r="F184" s="87">
        <f>B184-E184</f>
        <v>4924411.0715107834</v>
      </c>
      <c r="G184" s="86">
        <f>SUM(D173:D184)</f>
        <v>257468.62224209655</v>
      </c>
    </row>
    <row r="185" spans="1:7" x14ac:dyDescent="0.25">
      <c r="A185" s="1">
        <v>178</v>
      </c>
      <c r="B185" s="87">
        <f>F184</f>
        <v>4924411.0715107834</v>
      </c>
      <c r="C185" s="86">
        <f>$D$4</f>
        <v>88582.694633907638</v>
      </c>
      <c r="D185" s="87">
        <f>B185*$D$3</f>
        <v>19697.644286043134</v>
      </c>
      <c r="E185" s="86">
        <f>C185-D185</f>
        <v>68885.050347864511</v>
      </c>
      <c r="F185" s="87">
        <f>B185-E185</f>
        <v>4855526.0211629188</v>
      </c>
      <c r="G185" s="86">
        <f>SUM(D174:D185)</f>
        <v>254246.52738863739</v>
      </c>
    </row>
    <row r="186" spans="1:7" x14ac:dyDescent="0.25">
      <c r="A186" s="1">
        <v>179</v>
      </c>
      <c r="B186" s="87">
        <f>F185</f>
        <v>4855526.0211629188</v>
      </c>
      <c r="C186" s="86">
        <f>$D$4</f>
        <v>88582.694633907638</v>
      </c>
      <c r="D186" s="87">
        <f>B186*$D$3</f>
        <v>19422.104084651677</v>
      </c>
      <c r="E186" s="86">
        <f>C186-D186</f>
        <v>69160.590549255954</v>
      </c>
      <c r="F186" s="87">
        <f>B186-E186</f>
        <v>4786365.430613663</v>
      </c>
      <c r="G186" s="86">
        <f>SUM(D175:D186)</f>
        <v>251011.54415576436</v>
      </c>
    </row>
    <row r="187" spans="1:7" x14ac:dyDescent="0.25">
      <c r="A187" s="1">
        <v>180</v>
      </c>
      <c r="B187" s="87">
        <f>F186</f>
        <v>4786365.430613663</v>
      </c>
      <c r="C187" s="86">
        <f>$D$4</f>
        <v>88582.694633907638</v>
      </c>
      <c r="D187" s="87">
        <f>B187*$D$3</f>
        <v>19145.461722454653</v>
      </c>
      <c r="E187" s="86">
        <f>C187-D187</f>
        <v>69437.232911452986</v>
      </c>
      <c r="F187" s="87">
        <f>B187-E187</f>
        <v>4716928.1977022104</v>
      </c>
      <c r="G187" s="86">
        <f>SUM(D176:D187)</f>
        <v>247763.62098995986</v>
      </c>
    </row>
    <row r="188" spans="1:7" x14ac:dyDescent="0.25">
      <c r="A188" s="1">
        <v>181</v>
      </c>
      <c r="B188" s="87">
        <f>F187</f>
        <v>4716928.1977022104</v>
      </c>
      <c r="C188" s="86">
        <f>$D$4</f>
        <v>88582.694633907638</v>
      </c>
      <c r="D188" s="87">
        <f>B188*$D$3</f>
        <v>18867.712790808841</v>
      </c>
      <c r="E188" s="86">
        <f>C188-D188</f>
        <v>69714.981843098794</v>
      </c>
      <c r="F188" s="87">
        <f>B188-E188</f>
        <v>4647213.2158591114</v>
      </c>
      <c r="G188" s="86">
        <f>SUM(D177:D188)</f>
        <v>244502.70613149213</v>
      </c>
    </row>
    <row r="189" spans="1:7" x14ac:dyDescent="0.25">
      <c r="A189" s="1">
        <v>182</v>
      </c>
      <c r="B189" s="87">
        <f>F188</f>
        <v>4647213.2158591114</v>
      </c>
      <c r="C189" s="86">
        <f>$D$4</f>
        <v>88582.694633907638</v>
      </c>
      <c r="D189" s="87">
        <f>B189*$D$3</f>
        <v>18588.852863436445</v>
      </c>
      <c r="E189" s="86">
        <f>C189-D189</f>
        <v>69993.84177047119</v>
      </c>
      <c r="F189" s="87">
        <f>B189-E189</f>
        <v>4577219.3740886403</v>
      </c>
      <c r="G189" s="86">
        <f>SUM(D178:D189)</f>
        <v>241228.74761359053</v>
      </c>
    </row>
    <row r="190" spans="1:7" x14ac:dyDescent="0.25">
      <c r="A190" s="1">
        <v>183</v>
      </c>
      <c r="B190" s="87">
        <f>F189</f>
        <v>4577219.3740886403</v>
      </c>
      <c r="C190" s="86">
        <f>$D$4</f>
        <v>88582.694633907638</v>
      </c>
      <c r="D190" s="87">
        <f>B190*$D$3</f>
        <v>18308.877496354562</v>
      </c>
      <c r="E190" s="86">
        <f>C190-D190</f>
        <v>70273.81713755308</v>
      </c>
      <c r="F190" s="87">
        <f>B190-E190</f>
        <v>4506945.556951087</v>
      </c>
      <c r="G190" s="86">
        <f>SUM(D179:D190)</f>
        <v>237941.69326161736</v>
      </c>
    </row>
    <row r="191" spans="1:7" x14ac:dyDescent="0.25">
      <c r="A191" s="1">
        <v>184</v>
      </c>
      <c r="B191" s="87">
        <f>F190</f>
        <v>4506945.556951087</v>
      </c>
      <c r="C191" s="86">
        <f>$D$4</f>
        <v>88582.694633907638</v>
      </c>
      <c r="D191" s="87">
        <f>B191*$D$3</f>
        <v>18027.78222780435</v>
      </c>
      <c r="E191" s="86">
        <f>C191-D191</f>
        <v>70554.912406103293</v>
      </c>
      <c r="F191" s="87">
        <f>B191-E191</f>
        <v>4436390.6445449833</v>
      </c>
      <c r="G191" s="86">
        <f>SUM(D180:D191)</f>
        <v>234641.49069223632</v>
      </c>
    </row>
    <row r="192" spans="1:7" x14ac:dyDescent="0.25">
      <c r="A192" s="1">
        <v>185</v>
      </c>
      <c r="B192" s="87">
        <f>F191</f>
        <v>4436390.6445449833</v>
      </c>
      <c r="C192" s="86">
        <f>$D$4</f>
        <v>88582.694633907638</v>
      </c>
      <c r="D192" s="87">
        <f>B192*$D$3</f>
        <v>17745.562578179932</v>
      </c>
      <c r="E192" s="86">
        <f>C192-D192</f>
        <v>70837.132055727707</v>
      </c>
      <c r="F192" s="87">
        <f>B192-E192</f>
        <v>4365553.5124892555</v>
      </c>
      <c r="G192" s="86">
        <f>SUM(D181:D192)</f>
        <v>231328.08731257767</v>
      </c>
    </row>
    <row r="193" spans="1:7" x14ac:dyDescent="0.25">
      <c r="A193" s="1">
        <v>186</v>
      </c>
      <c r="B193" s="87">
        <f>F192</f>
        <v>4365553.5124892555</v>
      </c>
      <c r="C193" s="86">
        <f>$D$4</f>
        <v>88582.694633907638</v>
      </c>
      <c r="D193" s="87">
        <f>B193*$D$3</f>
        <v>17462.214049957023</v>
      </c>
      <c r="E193" s="86">
        <f>C193-D193</f>
        <v>71120.480583950615</v>
      </c>
      <c r="F193" s="87">
        <f>B193-E193</f>
        <v>4294433.0319053046</v>
      </c>
      <c r="G193" s="86">
        <f>SUM(D182:D193)</f>
        <v>228001.43031940039</v>
      </c>
    </row>
    <row r="194" spans="1:7" x14ac:dyDescent="0.25">
      <c r="A194" s="1">
        <v>187</v>
      </c>
      <c r="B194" s="87">
        <f>F193</f>
        <v>4294433.0319053046</v>
      </c>
      <c r="C194" s="86">
        <f>$D$4</f>
        <v>88582.694633907638</v>
      </c>
      <c r="D194" s="87">
        <f>B194*$D$3</f>
        <v>17177.732127621221</v>
      </c>
      <c r="E194" s="86">
        <f>C194-D194</f>
        <v>71404.962506286422</v>
      </c>
      <c r="F194" s="87">
        <f>B194-E194</f>
        <v>4223028.0693990178</v>
      </c>
      <c r="G194" s="86">
        <f>SUM(D183:D194)</f>
        <v>224661.46669825041</v>
      </c>
    </row>
    <row r="195" spans="1:7" x14ac:dyDescent="0.25">
      <c r="A195" s="1">
        <v>188</v>
      </c>
      <c r="B195" s="87">
        <f>F194</f>
        <v>4223028.0693990178</v>
      </c>
      <c r="C195" s="86">
        <f>$D$4</f>
        <v>88582.694633907638</v>
      </c>
      <c r="D195" s="87">
        <f>B195*$D$3</f>
        <v>16892.112277596072</v>
      </c>
      <c r="E195" s="86">
        <f>C195-D195</f>
        <v>71690.58235631157</v>
      </c>
      <c r="F195" s="87">
        <f>B195-E195</f>
        <v>4151337.4870427065</v>
      </c>
      <c r="G195" s="86">
        <f>SUM(D184:D195)</f>
        <v>221308.14322261588</v>
      </c>
    </row>
    <row r="196" spans="1:7" x14ac:dyDescent="0.25">
      <c r="A196" s="1">
        <v>189</v>
      </c>
      <c r="B196" s="87">
        <f>F195</f>
        <v>4151337.4870427065</v>
      </c>
      <c r="C196" s="86">
        <f>$D$4</f>
        <v>88582.694633907638</v>
      </c>
      <c r="D196" s="87">
        <f>B196*$D$3</f>
        <v>16605.349948170828</v>
      </c>
      <c r="E196" s="86">
        <f>C196-D196</f>
        <v>71977.344685736811</v>
      </c>
      <c r="F196" s="87">
        <f>B196-E196</f>
        <v>4079360.1423569694</v>
      </c>
      <c r="G196" s="86">
        <f>SUM(D185:D196)</f>
        <v>217941.40645307876</v>
      </c>
    </row>
    <row r="197" spans="1:7" x14ac:dyDescent="0.25">
      <c r="A197" s="1">
        <v>190</v>
      </c>
      <c r="B197" s="87">
        <f>F196</f>
        <v>4079360.1423569694</v>
      </c>
      <c r="C197" s="86">
        <f>$D$4</f>
        <v>88582.694633907638</v>
      </c>
      <c r="D197" s="87">
        <f>B197*$D$3</f>
        <v>16317.440569427878</v>
      </c>
      <c r="E197" s="86">
        <f>C197-D197</f>
        <v>72265.254064479755</v>
      </c>
      <c r="F197" s="87">
        <f>B197-E197</f>
        <v>4007094.8882924896</v>
      </c>
      <c r="G197" s="86">
        <f>SUM(D186:D197)</f>
        <v>214561.20273646349</v>
      </c>
    </row>
    <row r="198" spans="1:7" x14ac:dyDescent="0.25">
      <c r="A198" s="1">
        <v>191</v>
      </c>
      <c r="B198" s="87">
        <f>F197</f>
        <v>4007094.8882924896</v>
      </c>
      <c r="C198" s="86">
        <f>$D$4</f>
        <v>88582.694633907638</v>
      </c>
      <c r="D198" s="87">
        <f>B198*$D$3</f>
        <v>16028.379553169958</v>
      </c>
      <c r="E198" s="86">
        <f>C198-D198</f>
        <v>72554.315080737681</v>
      </c>
      <c r="F198" s="87">
        <f>B198-E198</f>
        <v>3934540.5732117519</v>
      </c>
      <c r="G198" s="86">
        <f>SUM(D187:D198)</f>
        <v>211167.47820498177</v>
      </c>
    </row>
    <row r="199" spans="1:7" x14ac:dyDescent="0.25">
      <c r="A199" s="1">
        <v>192</v>
      </c>
      <c r="B199" s="87">
        <f>F198</f>
        <v>3934540.5732117519</v>
      </c>
      <c r="C199" s="86">
        <f>$D$4</f>
        <v>88582.694633907638</v>
      </c>
      <c r="D199" s="87">
        <f>B199*$D$3</f>
        <v>15738.162292847008</v>
      </c>
      <c r="E199" s="86">
        <f>C199-D199</f>
        <v>72844.532341060636</v>
      </c>
      <c r="F199" s="87">
        <f>B199-E199</f>
        <v>3861696.0408706912</v>
      </c>
      <c r="G199" s="86">
        <f>SUM(D188:D199)</f>
        <v>207760.17877537414</v>
      </c>
    </row>
    <row r="200" spans="1:7" x14ac:dyDescent="0.25">
      <c r="A200" s="1">
        <v>193</v>
      </c>
      <c r="B200" s="87">
        <f>F199</f>
        <v>3861696.0408706912</v>
      </c>
      <c r="C200" s="86">
        <f>$D$4</f>
        <v>88582.694633907638</v>
      </c>
      <c r="D200" s="87">
        <f>B200*$D$3</f>
        <v>15446.784163482766</v>
      </c>
      <c r="E200" s="86">
        <f>C200-D200</f>
        <v>73135.910470424875</v>
      </c>
      <c r="F200" s="87">
        <f>B200-E200</f>
        <v>3788560.1304002665</v>
      </c>
      <c r="G200" s="86">
        <f>SUM(D189:D200)</f>
        <v>204339.25014804804</v>
      </c>
    </row>
    <row r="201" spans="1:7" x14ac:dyDescent="0.25">
      <c r="A201" s="1">
        <v>194</v>
      </c>
      <c r="B201" s="87">
        <f>F200</f>
        <v>3788560.1304002665</v>
      </c>
      <c r="C201" s="86">
        <f>$D$4</f>
        <v>88582.694633907638</v>
      </c>
      <c r="D201" s="87">
        <f>B201*$D$3</f>
        <v>15154.240521601067</v>
      </c>
      <c r="E201" s="86">
        <f>C201-D201</f>
        <v>73428.454112306572</v>
      </c>
      <c r="F201" s="87">
        <f>B201-E201</f>
        <v>3715131.6762879598</v>
      </c>
      <c r="G201" s="86">
        <f>SUM(D190:D201)</f>
        <v>200904.63780621265</v>
      </c>
    </row>
    <row r="202" spans="1:7" x14ac:dyDescent="0.25">
      <c r="A202" s="1">
        <v>195</v>
      </c>
      <c r="B202" s="87">
        <f>F201</f>
        <v>3715131.6762879598</v>
      </c>
      <c r="C202" s="86">
        <f>$D$4</f>
        <v>88582.694633907638</v>
      </c>
      <c r="D202" s="87">
        <f>B202*$D$3</f>
        <v>14860.52670515184</v>
      </c>
      <c r="E202" s="86">
        <f>C202-D202</f>
        <v>73722.167928755793</v>
      </c>
      <c r="F202" s="87">
        <f>B202-E202</f>
        <v>3641409.508359204</v>
      </c>
      <c r="G202" s="86">
        <f>SUM(D191:D202)</f>
        <v>197456.2870150099</v>
      </c>
    </row>
    <row r="203" spans="1:7" x14ac:dyDescent="0.25">
      <c r="A203" s="1">
        <v>196</v>
      </c>
      <c r="B203" s="87">
        <f>F202</f>
        <v>3641409.508359204</v>
      </c>
      <c r="C203" s="86">
        <f>$D$4</f>
        <v>88582.694633907638</v>
      </c>
      <c r="D203" s="87">
        <f>B203*$D$3</f>
        <v>14565.638033436817</v>
      </c>
      <c r="E203" s="86">
        <f>C203-D203</f>
        <v>74017.056600470823</v>
      </c>
      <c r="F203" s="87">
        <f>B203-E203</f>
        <v>3567392.451758733</v>
      </c>
      <c r="G203" s="86">
        <f>SUM(D192:D203)</f>
        <v>193994.14282064242</v>
      </c>
    </row>
    <row r="204" spans="1:7" x14ac:dyDescent="0.25">
      <c r="A204" s="1">
        <v>197</v>
      </c>
      <c r="B204" s="87">
        <f>F203</f>
        <v>3567392.451758733</v>
      </c>
      <c r="C204" s="86">
        <f>$D$4</f>
        <v>88582.694633907638</v>
      </c>
      <c r="D204" s="87">
        <f>B204*$D$3</f>
        <v>14269.569807034932</v>
      </c>
      <c r="E204" s="86">
        <f>C204-D204</f>
        <v>74313.124826872707</v>
      </c>
      <c r="F204" s="87">
        <f>B204-E204</f>
        <v>3493079.3269318603</v>
      </c>
      <c r="G204" s="86">
        <f>SUM(D193:D204)</f>
        <v>190518.15004949743</v>
      </c>
    </row>
    <row r="205" spans="1:7" x14ac:dyDescent="0.25">
      <c r="A205" s="1">
        <v>198</v>
      </c>
      <c r="B205" s="87">
        <f>F204</f>
        <v>3493079.3269318603</v>
      </c>
      <c r="C205" s="86">
        <f>$D$4</f>
        <v>88582.694633907638</v>
      </c>
      <c r="D205" s="87">
        <f>B205*$D$3</f>
        <v>13972.317307727442</v>
      </c>
      <c r="E205" s="86">
        <f>C205-D205</f>
        <v>74610.377326180198</v>
      </c>
      <c r="F205" s="87">
        <f>B205-E205</f>
        <v>3418468.9496056801</v>
      </c>
      <c r="G205" s="86">
        <f>SUM(D194:D205)</f>
        <v>187028.25330726782</v>
      </c>
    </row>
    <row r="206" spans="1:7" x14ac:dyDescent="0.25">
      <c r="A206" s="1">
        <v>199</v>
      </c>
      <c r="B206" s="87">
        <f>F205</f>
        <v>3418468.9496056801</v>
      </c>
      <c r="C206" s="86">
        <f>$D$4</f>
        <v>88582.694633907638</v>
      </c>
      <c r="D206" s="87">
        <f>B206*$D$3</f>
        <v>13673.875798422721</v>
      </c>
      <c r="E206" s="86">
        <f>C206-D206</f>
        <v>74908.818835484912</v>
      </c>
      <c r="F206" s="87">
        <f>B206-E206</f>
        <v>3343560.1307701953</v>
      </c>
      <c r="G206" s="86">
        <f>SUM(D195:D206)</f>
        <v>183524.39697806936</v>
      </c>
    </row>
    <row r="207" spans="1:7" x14ac:dyDescent="0.25">
      <c r="A207" s="1">
        <v>200</v>
      </c>
      <c r="B207" s="87">
        <f>F206</f>
        <v>3343560.1307701953</v>
      </c>
      <c r="C207" s="86">
        <f>$D$4</f>
        <v>88582.694633907638</v>
      </c>
      <c r="D207" s="87">
        <f>B207*$D$3</f>
        <v>13374.240523080782</v>
      </c>
      <c r="E207" s="86">
        <f>C207-D207</f>
        <v>75208.45411082686</v>
      </c>
      <c r="F207" s="87">
        <f>B207-E207</f>
        <v>3268351.6766593684</v>
      </c>
      <c r="G207" s="86">
        <f>SUM(D196:D207)</f>
        <v>180006.52522355405</v>
      </c>
    </row>
    <row r="208" spans="1:7" x14ac:dyDescent="0.25">
      <c r="A208" s="1">
        <v>201</v>
      </c>
      <c r="B208" s="87">
        <f>F207</f>
        <v>3268351.6766593684</v>
      </c>
      <c r="C208" s="86">
        <f>$D$4</f>
        <v>88582.694633907638</v>
      </c>
      <c r="D208" s="87">
        <f>B208*$D$3</f>
        <v>13073.406706637474</v>
      </c>
      <c r="E208" s="86">
        <f>C208-D208</f>
        <v>75509.287927270168</v>
      </c>
      <c r="F208" s="87">
        <f>B208-E208</f>
        <v>3192842.388732098</v>
      </c>
      <c r="G208" s="86">
        <f>SUM(D197:D208)</f>
        <v>176474.5819820207</v>
      </c>
    </row>
    <row r="209" spans="1:7" x14ac:dyDescent="0.25">
      <c r="A209" s="1">
        <v>202</v>
      </c>
      <c r="B209" s="87">
        <f>F208</f>
        <v>3192842.388732098</v>
      </c>
      <c r="C209" s="86">
        <f>$D$4</f>
        <v>88582.694633907638</v>
      </c>
      <c r="D209" s="87">
        <f>B209*$D$3</f>
        <v>12771.369554928393</v>
      </c>
      <c r="E209" s="86">
        <f>C209-D209</f>
        <v>75811.325078979251</v>
      </c>
      <c r="F209" s="87">
        <f>B209-E209</f>
        <v>3117031.0636531189</v>
      </c>
      <c r="G209" s="86">
        <f>SUM(D198:D209)</f>
        <v>172928.51096752117</v>
      </c>
    </row>
    <row r="210" spans="1:7" x14ac:dyDescent="0.25">
      <c r="A210" s="1">
        <v>203</v>
      </c>
      <c r="B210" s="87">
        <f>F209</f>
        <v>3117031.0636531189</v>
      </c>
      <c r="C210" s="86">
        <f>$D$4</f>
        <v>88582.694633907638</v>
      </c>
      <c r="D210" s="87">
        <f>B210*$D$3</f>
        <v>12468.124254612476</v>
      </c>
      <c r="E210" s="86">
        <f>C210-D210</f>
        <v>76114.570379295168</v>
      </c>
      <c r="F210" s="87">
        <f>B210-E210</f>
        <v>3040916.4932738235</v>
      </c>
      <c r="G210" s="86">
        <f>SUM(D199:D210)</f>
        <v>169368.25566896371</v>
      </c>
    </row>
    <row r="211" spans="1:7" x14ac:dyDescent="0.25">
      <c r="A211" s="1">
        <v>204</v>
      </c>
      <c r="B211" s="87">
        <f>F210</f>
        <v>3040916.4932738235</v>
      </c>
      <c r="C211" s="86">
        <f>$D$4</f>
        <v>88582.694633907638</v>
      </c>
      <c r="D211" s="87">
        <f>B211*$D$3</f>
        <v>12163.665973095294</v>
      </c>
      <c r="E211" s="86">
        <f>C211-D211</f>
        <v>76419.028660812342</v>
      </c>
      <c r="F211" s="87">
        <f>B211-E211</f>
        <v>2964497.4646130111</v>
      </c>
      <c r="G211" s="86">
        <f>SUM(D200:D211)</f>
        <v>165793.75934921199</v>
      </c>
    </row>
    <row r="212" spans="1:7" x14ac:dyDescent="0.25">
      <c r="A212" s="1">
        <v>205</v>
      </c>
      <c r="B212" s="87">
        <f>F211</f>
        <v>2964497.4646130111</v>
      </c>
      <c r="C212" s="86">
        <f>$D$4</f>
        <v>88582.694633907638</v>
      </c>
      <c r="D212" s="87">
        <f>B212*$D$3</f>
        <v>11857.989858452045</v>
      </c>
      <c r="E212" s="86">
        <f>C212-D212</f>
        <v>76724.704775455597</v>
      </c>
      <c r="F212" s="87">
        <f>B212-E212</f>
        <v>2887772.7598375557</v>
      </c>
      <c r="G212" s="86">
        <f>SUM(D201:D212)</f>
        <v>162204.96504418127</v>
      </c>
    </row>
    <row r="213" spans="1:7" x14ac:dyDescent="0.25">
      <c r="A213" s="1">
        <v>206</v>
      </c>
      <c r="B213" s="87">
        <f>F212</f>
        <v>2887772.7598375557</v>
      </c>
      <c r="C213" s="86">
        <f>$D$4</f>
        <v>88582.694633907638</v>
      </c>
      <c r="D213" s="87">
        <f>B213*$D$3</f>
        <v>11551.091039350224</v>
      </c>
      <c r="E213" s="86">
        <f>C213-D213</f>
        <v>77031.603594557411</v>
      </c>
      <c r="F213" s="87">
        <f>B213-E213</f>
        <v>2810741.1562429983</v>
      </c>
      <c r="G213" s="86">
        <f>SUM(D202:D213)</f>
        <v>158601.81556193045</v>
      </c>
    </row>
    <row r="214" spans="1:7" x14ac:dyDescent="0.25">
      <c r="A214" s="1">
        <v>207</v>
      </c>
      <c r="B214" s="87">
        <f>F213</f>
        <v>2810741.1562429983</v>
      </c>
      <c r="C214" s="86">
        <f>$D$4</f>
        <v>88582.694633907638</v>
      </c>
      <c r="D214" s="87">
        <f>B214*$D$3</f>
        <v>11242.964624971994</v>
      </c>
      <c r="E214" s="86">
        <f>C214-D214</f>
        <v>77339.730008935643</v>
      </c>
      <c r="F214" s="87">
        <f>B214-E214</f>
        <v>2733401.4262340628</v>
      </c>
      <c r="G214" s="86">
        <f>SUM(D203:D214)</f>
        <v>154984.25348175058</v>
      </c>
    </row>
    <row r="215" spans="1:7" x14ac:dyDescent="0.25">
      <c r="A215" s="1">
        <v>208</v>
      </c>
      <c r="B215" s="87">
        <f>F214</f>
        <v>2733401.4262340628</v>
      </c>
      <c r="C215" s="86">
        <f>$D$4</f>
        <v>88582.694633907638</v>
      </c>
      <c r="D215" s="87">
        <f>B215*$D$3</f>
        <v>10933.605704936252</v>
      </c>
      <c r="E215" s="86">
        <f>C215-D215</f>
        <v>77649.088928971381</v>
      </c>
      <c r="F215" s="87">
        <f>B215-E215</f>
        <v>2655752.3373050913</v>
      </c>
      <c r="G215" s="86">
        <f>SUM(D204:D215)</f>
        <v>151352.22115325002</v>
      </c>
    </row>
    <row r="216" spans="1:7" x14ac:dyDescent="0.25">
      <c r="A216" s="1">
        <v>209</v>
      </c>
      <c r="B216" s="87">
        <f>F215</f>
        <v>2655752.3373050913</v>
      </c>
      <c r="C216" s="86">
        <f>$D$4</f>
        <v>88582.694633907638</v>
      </c>
      <c r="D216" s="87">
        <f>B216*$D$3</f>
        <v>10623.009349220365</v>
      </c>
      <c r="E216" s="86">
        <f>C216-D216</f>
        <v>77959.685284687279</v>
      </c>
      <c r="F216" s="87">
        <f>B216-E216</f>
        <v>2577792.6520204041</v>
      </c>
      <c r="G216" s="86">
        <f>SUM(D205:D216)</f>
        <v>147705.66069543545</v>
      </c>
    </row>
    <row r="217" spans="1:7" x14ac:dyDescent="0.25">
      <c r="A217" s="1">
        <v>210</v>
      </c>
      <c r="B217" s="87">
        <f>F216</f>
        <v>2577792.6520204041</v>
      </c>
      <c r="C217" s="86">
        <f>$D$4</f>
        <v>88582.694633907638</v>
      </c>
      <c r="D217" s="87">
        <f>B217*$D$3</f>
        <v>10311.170608081617</v>
      </c>
      <c r="E217" s="86">
        <f>C217-D217</f>
        <v>78271.524025826016</v>
      </c>
      <c r="F217" s="87">
        <f>B217-E217</f>
        <v>2499521.1279945783</v>
      </c>
      <c r="G217" s="86">
        <f>SUM(D206:D217)</f>
        <v>144044.51399578966</v>
      </c>
    </row>
    <row r="218" spans="1:7" x14ac:dyDescent="0.25">
      <c r="A218" s="1">
        <v>211</v>
      </c>
      <c r="B218" s="87">
        <f>F217</f>
        <v>2499521.1279945783</v>
      </c>
      <c r="C218" s="86">
        <f>$D$4</f>
        <v>88582.694633907638</v>
      </c>
      <c r="D218" s="87">
        <f>B218*$D$3</f>
        <v>9998.0845119783135</v>
      </c>
      <c r="E218" s="86">
        <f>C218-D218</f>
        <v>78584.61012192932</v>
      </c>
      <c r="F218" s="87">
        <f>B218-E218</f>
        <v>2420936.5178726492</v>
      </c>
      <c r="G218" s="86">
        <f>SUM(D207:D218)</f>
        <v>140368.72270934525</v>
      </c>
    </row>
    <row r="219" spans="1:7" x14ac:dyDescent="0.25">
      <c r="A219" s="1">
        <v>212</v>
      </c>
      <c r="B219" s="87">
        <f>F218</f>
        <v>2420936.5178726492</v>
      </c>
      <c r="C219" s="86">
        <f>$D$4</f>
        <v>88582.694633907638</v>
      </c>
      <c r="D219" s="87">
        <f>B219*$D$3</f>
        <v>9683.7460714905974</v>
      </c>
      <c r="E219" s="86">
        <f>C219-D219</f>
        <v>78898.948562417034</v>
      </c>
      <c r="F219" s="87">
        <f>B219-E219</f>
        <v>2342037.5693102321</v>
      </c>
      <c r="G219" s="86">
        <f>SUM(D208:D219)</f>
        <v>136678.22825775505</v>
      </c>
    </row>
    <row r="220" spans="1:7" x14ac:dyDescent="0.25">
      <c r="A220" s="1">
        <v>213</v>
      </c>
      <c r="B220" s="87">
        <f>F219</f>
        <v>2342037.5693102321</v>
      </c>
      <c r="C220" s="86">
        <f>$D$4</f>
        <v>88582.694633907638</v>
      </c>
      <c r="D220" s="87">
        <f>B220*$D$3</f>
        <v>9368.1502772409276</v>
      </c>
      <c r="E220" s="86">
        <f>C220-D220</f>
        <v>79214.544356666709</v>
      </c>
      <c r="F220" s="87">
        <f>B220-E220</f>
        <v>2262823.0249535656</v>
      </c>
      <c r="G220" s="86">
        <f>SUM(D209:D220)</f>
        <v>132972.97182835851</v>
      </c>
    </row>
    <row r="221" spans="1:7" x14ac:dyDescent="0.25">
      <c r="A221" s="1">
        <v>214</v>
      </c>
      <c r="B221" s="87">
        <f>F220</f>
        <v>2262823.0249535656</v>
      </c>
      <c r="C221" s="86">
        <f>$D$4</f>
        <v>88582.694633907638</v>
      </c>
      <c r="D221" s="87">
        <f>B221*$D$3</f>
        <v>9051.2920998142617</v>
      </c>
      <c r="E221" s="86">
        <f>C221-D221</f>
        <v>79531.402534093373</v>
      </c>
      <c r="F221" s="87">
        <f>B221-E221</f>
        <v>2183291.6224194723</v>
      </c>
      <c r="G221" s="86">
        <f>SUM(D210:D221)</f>
        <v>129252.89437324439</v>
      </c>
    </row>
    <row r="222" spans="1:7" x14ac:dyDescent="0.25">
      <c r="A222" s="1">
        <v>215</v>
      </c>
      <c r="B222" s="87">
        <f>F221</f>
        <v>2183291.6224194723</v>
      </c>
      <c r="C222" s="86">
        <f>$D$4</f>
        <v>88582.694633907638</v>
      </c>
      <c r="D222" s="87">
        <f>B222*$D$3</f>
        <v>8733.1664896778893</v>
      </c>
      <c r="E222" s="86">
        <f>C222-D222</f>
        <v>79849.528144229756</v>
      </c>
      <c r="F222" s="87">
        <f>B222-E222</f>
        <v>2103442.0942752426</v>
      </c>
      <c r="G222" s="86">
        <f>SUM(D211:D222)</f>
        <v>125517.9366083098</v>
      </c>
    </row>
    <row r="223" spans="1:7" x14ac:dyDescent="0.25">
      <c r="A223" s="1">
        <v>216</v>
      </c>
      <c r="B223" s="87">
        <f>F222</f>
        <v>2103442.0942752426</v>
      </c>
      <c r="C223" s="86">
        <f>$D$4</f>
        <v>88582.694633907638</v>
      </c>
      <c r="D223" s="87">
        <f>B223*$D$3</f>
        <v>8413.7683771009706</v>
      </c>
      <c r="E223" s="86">
        <f>C223-D223</f>
        <v>80168.926256806662</v>
      </c>
      <c r="F223" s="87">
        <f>B223-E223</f>
        <v>2023273.1680184361</v>
      </c>
      <c r="G223" s="86">
        <f>SUM(D212:D223)</f>
        <v>121768.03901231549</v>
      </c>
    </row>
    <row r="224" spans="1:7" x14ac:dyDescent="0.25">
      <c r="A224" s="1">
        <v>217</v>
      </c>
      <c r="B224" s="87">
        <f>F223</f>
        <v>2023273.1680184361</v>
      </c>
      <c r="C224" s="86">
        <f>$D$4</f>
        <v>88582.694633907638</v>
      </c>
      <c r="D224" s="87">
        <f>B224*$D$3</f>
        <v>8093.0926720737443</v>
      </c>
      <c r="E224" s="86">
        <f>C224-D224</f>
        <v>80489.601961833891</v>
      </c>
      <c r="F224" s="87">
        <f>B224-E224</f>
        <v>1942783.5660566022</v>
      </c>
      <c r="G224" s="86">
        <f>SUM(D213:D224)</f>
        <v>118003.14182593716</v>
      </c>
    </row>
    <row r="225" spans="1:7" x14ac:dyDescent="0.25">
      <c r="A225" s="1">
        <v>218</v>
      </c>
      <c r="B225" s="87">
        <f>F224</f>
        <v>1942783.5660566022</v>
      </c>
      <c r="C225" s="86">
        <f>$D$4</f>
        <v>88582.694633907638</v>
      </c>
      <c r="D225" s="87">
        <f>B225*$D$3</f>
        <v>7771.134264226409</v>
      </c>
      <c r="E225" s="86">
        <f>C225-D225</f>
        <v>80811.560369681232</v>
      </c>
      <c r="F225" s="87">
        <f>B225-E225</f>
        <v>1861972.0056869208</v>
      </c>
      <c r="G225" s="86">
        <f>SUM(D214:D225)</f>
        <v>114223.18505081334</v>
      </c>
    </row>
    <row r="226" spans="1:7" x14ac:dyDescent="0.25">
      <c r="A226" s="1">
        <v>219</v>
      </c>
      <c r="B226" s="87">
        <f>F225</f>
        <v>1861972.0056869208</v>
      </c>
      <c r="C226" s="86">
        <f>$D$4</f>
        <v>88582.694633907638</v>
      </c>
      <c r="D226" s="87">
        <f>B226*$D$3</f>
        <v>7447.8880227476839</v>
      </c>
      <c r="E226" s="86">
        <f>C226-D226</f>
        <v>81134.806611159962</v>
      </c>
      <c r="F226" s="87">
        <f>B226-E226</f>
        <v>1780837.1990757608</v>
      </c>
      <c r="G226" s="86">
        <f>SUM(D215:D226)</f>
        <v>110428.10844858902</v>
      </c>
    </row>
    <row r="227" spans="1:7" x14ac:dyDescent="0.25">
      <c r="A227" s="1">
        <v>220</v>
      </c>
      <c r="B227" s="87">
        <f>F226</f>
        <v>1780837.1990757608</v>
      </c>
      <c r="C227" s="86">
        <f>$D$4</f>
        <v>88582.694633907638</v>
      </c>
      <c r="D227" s="87">
        <f>B227*$D$3</f>
        <v>7123.3487963030429</v>
      </c>
      <c r="E227" s="86">
        <f>C227-D227</f>
        <v>81459.345837604589</v>
      </c>
      <c r="F227" s="87">
        <f>B227-E227</f>
        <v>1699377.8532381563</v>
      </c>
      <c r="G227" s="86">
        <f>SUM(D216:D227)</f>
        <v>106617.85153995584</v>
      </c>
    </row>
    <row r="228" spans="1:7" x14ac:dyDescent="0.25">
      <c r="A228" s="1">
        <v>221</v>
      </c>
      <c r="B228" s="87">
        <f>F227</f>
        <v>1699377.8532381563</v>
      </c>
      <c r="C228" s="86">
        <f>$D$4</f>
        <v>88582.694633907638</v>
      </c>
      <c r="D228" s="87">
        <f>B228*$D$3</f>
        <v>6797.5114129526255</v>
      </c>
      <c r="E228" s="86">
        <f>C228-D228</f>
        <v>81785.183220955019</v>
      </c>
      <c r="F228" s="87">
        <f>B228-E228</f>
        <v>1617592.6700172012</v>
      </c>
      <c r="G228" s="86">
        <f>SUM(D217:D228)</f>
        <v>102792.35360368808</v>
      </c>
    </row>
    <row r="229" spans="1:7" x14ac:dyDescent="0.25">
      <c r="A229" s="1">
        <v>222</v>
      </c>
      <c r="B229" s="87">
        <f>F228</f>
        <v>1617592.6700172012</v>
      </c>
      <c r="C229" s="86">
        <f>$D$4</f>
        <v>88582.694633907638</v>
      </c>
      <c r="D229" s="87">
        <f>B229*$D$3</f>
        <v>6470.3706800688051</v>
      </c>
      <c r="E229" s="86">
        <f>C229-D229</f>
        <v>82112.32395383883</v>
      </c>
      <c r="F229" s="87">
        <f>B229-E229</f>
        <v>1535480.3460633624</v>
      </c>
      <c r="G229" s="86">
        <f>SUM(D218:D229)</f>
        <v>98951.55367567527</v>
      </c>
    </row>
    <row r="230" spans="1:7" x14ac:dyDescent="0.25">
      <c r="A230" s="1">
        <v>223</v>
      </c>
      <c r="B230" s="87">
        <f>F229</f>
        <v>1535480.3460633624</v>
      </c>
      <c r="C230" s="86">
        <f>$D$4</f>
        <v>88582.694633907638</v>
      </c>
      <c r="D230" s="87">
        <f>B230*$D$3</f>
        <v>6141.92138425345</v>
      </c>
      <c r="E230" s="86">
        <f>C230-D230</f>
        <v>82440.773249654187</v>
      </c>
      <c r="F230" s="87">
        <f>B230-E230</f>
        <v>1453039.5728137083</v>
      </c>
      <c r="G230" s="86">
        <f>SUM(D219:D230)</f>
        <v>95095.390547950403</v>
      </c>
    </row>
    <row r="231" spans="1:7" x14ac:dyDescent="0.25">
      <c r="A231" s="1">
        <v>224</v>
      </c>
      <c r="B231" s="87">
        <f>F230</f>
        <v>1453039.5728137083</v>
      </c>
      <c r="C231" s="86">
        <f>$D$4</f>
        <v>88582.694633907638</v>
      </c>
      <c r="D231" s="87">
        <f>B231*$D$3</f>
        <v>5812.1582912548338</v>
      </c>
      <c r="E231" s="86">
        <f>C231-D231</f>
        <v>82770.536342652806</v>
      </c>
      <c r="F231" s="87">
        <f>B231-E231</f>
        <v>1370269.0364710556</v>
      </c>
      <c r="G231" s="86">
        <f>SUM(D220:D231)</f>
        <v>91223.802767714631</v>
      </c>
    </row>
    <row r="232" spans="1:7" x14ac:dyDescent="0.25">
      <c r="A232" s="1">
        <v>225</v>
      </c>
      <c r="B232" s="87">
        <f>F231</f>
        <v>1370269.0364710556</v>
      </c>
      <c r="C232" s="86">
        <f>$D$4</f>
        <v>88582.694633907638</v>
      </c>
      <c r="D232" s="87">
        <f>B232*$D$3</f>
        <v>5481.0761458842226</v>
      </c>
      <c r="E232" s="86">
        <f>C232-D232</f>
        <v>83101.618488023421</v>
      </c>
      <c r="F232" s="87">
        <f>B232-E232</f>
        <v>1287167.4179830321</v>
      </c>
      <c r="G232" s="86">
        <f>SUM(D221:D232)</f>
        <v>87336.728636357933</v>
      </c>
    </row>
    <row r="233" spans="1:7" x14ac:dyDescent="0.25">
      <c r="A233" s="1">
        <v>226</v>
      </c>
      <c r="B233" s="87">
        <f>F232</f>
        <v>1287167.4179830321</v>
      </c>
      <c r="C233" s="86">
        <f>$D$4</f>
        <v>88582.694633907638</v>
      </c>
      <c r="D233" s="87">
        <f>B233*$D$3</f>
        <v>5148.669671932128</v>
      </c>
      <c r="E233" s="86">
        <f>C233-D233</f>
        <v>83434.024961975505</v>
      </c>
      <c r="F233" s="87">
        <f>B233-E233</f>
        <v>1203733.3930210567</v>
      </c>
      <c r="G233" s="86">
        <f>SUM(D222:D233)</f>
        <v>83434.106208475801</v>
      </c>
    </row>
    <row r="234" spans="1:7" x14ac:dyDescent="0.25">
      <c r="A234" s="1">
        <v>227</v>
      </c>
      <c r="B234" s="87">
        <f>F233</f>
        <v>1203733.3930210567</v>
      </c>
      <c r="C234" s="86">
        <f>$D$4</f>
        <v>88582.694633907638</v>
      </c>
      <c r="D234" s="87">
        <f>B234*$D$3</f>
        <v>4814.9335720842264</v>
      </c>
      <c r="E234" s="86">
        <f>C234-D234</f>
        <v>83767.761061823418</v>
      </c>
      <c r="F234" s="87">
        <f>B234-E234</f>
        <v>1119965.6319592332</v>
      </c>
      <c r="G234" s="86">
        <f>SUM(D223:D234)</f>
        <v>79515.87329088214</v>
      </c>
    </row>
    <row r="235" spans="1:7" x14ac:dyDescent="0.25">
      <c r="A235" s="1">
        <v>228</v>
      </c>
      <c r="B235" s="87">
        <f>F234</f>
        <v>1119965.6319592332</v>
      </c>
      <c r="C235" s="86">
        <f>$D$4</f>
        <v>88582.694633907638</v>
      </c>
      <c r="D235" s="87">
        <f>B235*$D$3</f>
        <v>4479.8625278369327</v>
      </c>
      <c r="E235" s="86">
        <f>C235-D235</f>
        <v>84102.832106070709</v>
      </c>
      <c r="F235" s="87">
        <f>B235-E235</f>
        <v>1035862.7998531625</v>
      </c>
      <c r="G235" s="86">
        <f>SUM(D224:D235)</f>
        <v>75581.967441618093</v>
      </c>
    </row>
    <row r="236" spans="1:7" x14ac:dyDescent="0.25">
      <c r="A236" s="1">
        <v>229</v>
      </c>
      <c r="B236" s="87">
        <f>F235</f>
        <v>1035862.7998531625</v>
      </c>
      <c r="C236" s="86">
        <f>$D$4</f>
        <v>88582.694633907638</v>
      </c>
      <c r="D236" s="87">
        <f>B236*$D$3</f>
        <v>4143.4511994126497</v>
      </c>
      <c r="E236" s="86">
        <f>C236-D236</f>
        <v>84439.243434494987</v>
      </c>
      <c r="F236" s="87">
        <f>B236-E236</f>
        <v>951423.55641866755</v>
      </c>
      <c r="G236" s="86">
        <f>SUM(D225:D236)</f>
        <v>71632.325968957011</v>
      </c>
    </row>
    <row r="237" spans="1:7" x14ac:dyDescent="0.25">
      <c r="A237" s="1">
        <v>230</v>
      </c>
      <c r="B237" s="87">
        <f>F236</f>
        <v>951423.55641866755</v>
      </c>
      <c r="C237" s="86">
        <f>$D$4</f>
        <v>88582.694633907638</v>
      </c>
      <c r="D237" s="87">
        <f>B237*$D$3</f>
        <v>3805.6942256746702</v>
      </c>
      <c r="E237" s="86">
        <f>C237-D237</f>
        <v>84777.000408232969</v>
      </c>
      <c r="F237" s="87">
        <f>B237-E237</f>
        <v>866646.55601043464</v>
      </c>
      <c r="G237" s="86">
        <f>SUM(D226:D237)</f>
        <v>67666.885930405275</v>
      </c>
    </row>
    <row r="238" spans="1:7" x14ac:dyDescent="0.25">
      <c r="A238" s="1">
        <v>231</v>
      </c>
      <c r="B238" s="87">
        <f>F237</f>
        <v>866646.55601043464</v>
      </c>
      <c r="C238" s="86">
        <f>$D$4</f>
        <v>88582.694633907638</v>
      </c>
      <c r="D238" s="87">
        <f>B238*$D$3</f>
        <v>3466.5862240417387</v>
      </c>
      <c r="E238" s="86">
        <f>C238-D238</f>
        <v>85116.108409865905</v>
      </c>
      <c r="F238" s="87">
        <f>B238-E238</f>
        <v>781530.44760056876</v>
      </c>
      <c r="G238" s="86">
        <f>SUM(D227:D238)</f>
        <v>63685.584131699325</v>
      </c>
    </row>
    <row r="239" spans="1:7" x14ac:dyDescent="0.25">
      <c r="A239" s="1">
        <v>232</v>
      </c>
      <c r="B239" s="87">
        <f>F238</f>
        <v>781530.44760056876</v>
      </c>
      <c r="C239" s="86">
        <f>$D$4</f>
        <v>88582.694633907638</v>
      </c>
      <c r="D239" s="87">
        <f>B239*$D$3</f>
        <v>3126.1217904022751</v>
      </c>
      <c r="E239" s="86">
        <f>C239-D239</f>
        <v>85456.572843505361</v>
      </c>
      <c r="F239" s="87">
        <f>B239-E239</f>
        <v>696073.87475706334</v>
      </c>
      <c r="G239" s="86">
        <f>SUM(D228:D239)</f>
        <v>59688.357125798568</v>
      </c>
    </row>
    <row r="240" spans="1:7" x14ac:dyDescent="0.25">
      <c r="A240" s="1">
        <v>233</v>
      </c>
      <c r="B240" s="87">
        <f>F239</f>
        <v>696073.87475706334</v>
      </c>
      <c r="C240" s="86">
        <f>$D$4</f>
        <v>88582.694633907638</v>
      </c>
      <c r="D240" s="87">
        <f>B240*$D$3</f>
        <v>2784.2954990282533</v>
      </c>
      <c r="E240" s="86">
        <f>C240-D240</f>
        <v>85798.399134879379</v>
      </c>
      <c r="F240" s="87">
        <f>B240-E240</f>
        <v>610275.47562218399</v>
      </c>
      <c r="G240" s="86">
        <f>SUM(D229:D240)</f>
        <v>55675.141211874186</v>
      </c>
    </row>
    <row r="241" spans="1:7" x14ac:dyDescent="0.25">
      <c r="A241" s="1">
        <v>234</v>
      </c>
      <c r="B241" s="87">
        <f>F240</f>
        <v>610275.47562218399</v>
      </c>
      <c r="C241" s="86">
        <f>$D$4</f>
        <v>88582.694633907638</v>
      </c>
      <c r="D241" s="87">
        <f>B241*$D$3</f>
        <v>2441.101902488736</v>
      </c>
      <c r="E241" s="86">
        <f>C241-D241</f>
        <v>86141.592731418903</v>
      </c>
      <c r="F241" s="87">
        <f>B241-E241</f>
        <v>524133.88289076509</v>
      </c>
      <c r="G241" s="86">
        <f>SUM(D230:D241)</f>
        <v>51645.87243429412</v>
      </c>
    </row>
    <row r="242" spans="1:7" x14ac:dyDescent="0.25">
      <c r="A242" s="1">
        <v>235</v>
      </c>
      <c r="B242" s="87">
        <f>F241</f>
        <v>524133.88289076509</v>
      </c>
      <c r="C242" s="86">
        <f>$D$4</f>
        <v>88582.694633907638</v>
      </c>
      <c r="D242" s="87">
        <f>B242*$D$3</f>
        <v>2096.5355315630604</v>
      </c>
      <c r="E242" s="86">
        <f>C242-D242</f>
        <v>86486.15910234458</v>
      </c>
      <c r="F242" s="87">
        <f>B242-E242</f>
        <v>437647.7237884205</v>
      </c>
      <c r="G242" s="86">
        <f>SUM(D231:D242)</f>
        <v>47600.486581603727</v>
      </c>
    </row>
    <row r="243" spans="1:7" x14ac:dyDescent="0.25">
      <c r="A243" s="1">
        <v>236</v>
      </c>
      <c r="B243" s="87">
        <f>F242</f>
        <v>437647.7237884205</v>
      </c>
      <c r="C243" s="86">
        <f>$D$4</f>
        <v>88582.694633907638</v>
      </c>
      <c r="D243" s="87">
        <f>B243*$D$3</f>
        <v>1750.5908951536819</v>
      </c>
      <c r="E243" s="86">
        <f>C243-D243</f>
        <v>86832.103738753955</v>
      </c>
      <c r="F243" s="87">
        <f>B243-E243</f>
        <v>350815.62004966656</v>
      </c>
      <c r="G243" s="86">
        <f>SUM(D232:D243)</f>
        <v>43538.919185502571</v>
      </c>
    </row>
    <row r="244" spans="1:7" x14ac:dyDescent="0.25">
      <c r="A244" s="1">
        <v>237</v>
      </c>
      <c r="B244" s="87">
        <f>F243</f>
        <v>350815.62004966656</v>
      </c>
      <c r="C244" s="86">
        <f>$D$4</f>
        <v>88582.694633907638</v>
      </c>
      <c r="D244" s="87">
        <f>B244*$D$3</f>
        <v>1403.2624801986663</v>
      </c>
      <c r="E244" s="86">
        <f>C244-D244</f>
        <v>87179.432153708971</v>
      </c>
      <c r="F244" s="87">
        <f>B244-E244</f>
        <v>263636.18789595761</v>
      </c>
      <c r="G244" s="86">
        <f>SUM(D233:D244)</f>
        <v>39461.105519817014</v>
      </c>
    </row>
    <row r="245" spans="1:7" x14ac:dyDescent="0.25">
      <c r="A245" s="1">
        <v>238</v>
      </c>
      <c r="B245" s="87">
        <f>F244</f>
        <v>263636.18789595761</v>
      </c>
      <c r="C245" s="86">
        <f>$D$4</f>
        <v>88582.694633907638</v>
      </c>
      <c r="D245" s="87">
        <f>B245*$D$3</f>
        <v>1054.5447515838305</v>
      </c>
      <c r="E245" s="86">
        <f>C245-D245</f>
        <v>87528.149882323807</v>
      </c>
      <c r="F245" s="87">
        <f>B245-E245</f>
        <v>176108.03801363381</v>
      </c>
      <c r="G245" s="86">
        <f>SUM(D234:D245)</f>
        <v>35366.980599468719</v>
      </c>
    </row>
    <row r="246" spans="1:7" x14ac:dyDescent="0.25">
      <c r="A246" s="1">
        <v>239</v>
      </c>
      <c r="B246" s="87">
        <f>F245</f>
        <v>176108.03801363381</v>
      </c>
      <c r="C246" s="86">
        <f>$D$4</f>
        <v>88582.694633907638</v>
      </c>
      <c r="D246" s="87">
        <f>B246*$D$3</f>
        <v>704.43215205453521</v>
      </c>
      <c r="E246" s="86">
        <f>C246-D246</f>
        <v>87878.262481853104</v>
      </c>
      <c r="F246" s="87">
        <f>B246-E246</f>
        <v>88229.775531780702</v>
      </c>
      <c r="G246" s="86">
        <f>SUM(D235:D246)</f>
        <v>31256.479179439029</v>
      </c>
    </row>
    <row r="247" spans="1:7" x14ac:dyDescent="0.25">
      <c r="A247" s="1">
        <v>240</v>
      </c>
      <c r="B247" s="87">
        <f>F246</f>
        <v>88229.775531780702</v>
      </c>
      <c r="C247" s="86">
        <f>$D$4</f>
        <v>88582.694633907638</v>
      </c>
      <c r="D247" s="87">
        <f>B247*$D$3</f>
        <v>352.91910212712281</v>
      </c>
      <c r="E247" s="86">
        <f>C247-D247</f>
        <v>88229.775531780513</v>
      </c>
      <c r="F247" s="88">
        <f>B247-E247</f>
        <v>1.8917489796876907E-10</v>
      </c>
      <c r="G247" s="86">
        <f>SUM(D236:D247)</f>
        <v>27129.535753729215</v>
      </c>
    </row>
    <row r="248" spans="1:7" x14ac:dyDescent="0.25">
      <c r="A248" s="1"/>
      <c r="B248" s="1"/>
      <c r="C248" s="1">
        <f>SUM(C7:C247)</f>
        <v>21259846.712137967</v>
      </c>
      <c r="D248" s="1">
        <f>SUM(D7:D247)</f>
        <v>7609846.7121378323</v>
      </c>
      <c r="E248" s="1">
        <f>C248-D248</f>
        <v>13650000.000000134</v>
      </c>
      <c r="F248" s="1"/>
      <c r="G248" s="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defaultRowHeight="15" x14ac:dyDescent="0.25"/>
  <cols>
    <col min="1" max="1" width="37.140625" bestFit="1" customWidth="1"/>
    <col min="4" max="9" width="10.5703125" bestFit="1" customWidth="1"/>
  </cols>
  <sheetData>
    <row r="1" spans="1:9" x14ac:dyDescent="0.25">
      <c r="A1" s="1"/>
      <c r="B1" s="1"/>
      <c r="C1" s="1"/>
      <c r="D1" s="1"/>
      <c r="E1" s="1"/>
      <c r="F1" s="5"/>
      <c r="G1" s="5"/>
      <c r="H1" s="6"/>
      <c r="I1" s="5"/>
    </row>
    <row r="2" spans="1:9" ht="15.75" thickBot="1" x14ac:dyDescent="0.3">
      <c r="A2" s="1"/>
      <c r="B2" s="9" t="s">
        <v>20</v>
      </c>
      <c r="C2" s="9" t="s">
        <v>21</v>
      </c>
      <c r="D2" s="9" t="s">
        <v>9</v>
      </c>
      <c r="E2" s="9" t="s">
        <v>40</v>
      </c>
      <c r="F2" s="9" t="s">
        <v>41</v>
      </c>
      <c r="G2" s="9" t="s">
        <v>42</v>
      </c>
      <c r="H2" s="9" t="s">
        <v>43</v>
      </c>
      <c r="I2" s="9" t="s">
        <v>44</v>
      </c>
    </row>
    <row r="3" spans="1:9" ht="15.75" thickTop="1" x14ac:dyDescent="0.25">
      <c r="A3" s="30" t="s">
        <v>0</v>
      </c>
      <c r="B3" s="31"/>
      <c r="C3" s="31"/>
      <c r="D3" s="32"/>
      <c r="E3" s="32"/>
      <c r="F3" s="49"/>
      <c r="G3" s="49"/>
      <c r="H3" s="50"/>
      <c r="I3" s="51"/>
    </row>
    <row r="4" spans="1:9" x14ac:dyDescent="0.25">
      <c r="A4" s="34" t="s">
        <v>8</v>
      </c>
      <c r="B4" s="81">
        <f>B14</f>
        <v>19</v>
      </c>
      <c r="C4" s="19">
        <f>C14</f>
        <v>0.02</v>
      </c>
      <c r="D4" s="17">
        <f>D14</f>
        <v>1900000</v>
      </c>
      <c r="E4" s="17">
        <f>E14</f>
        <v>1938000</v>
      </c>
      <c r="F4" s="17">
        <f>F14</f>
        <v>1976760</v>
      </c>
      <c r="G4" s="17">
        <f>G14</f>
        <v>2016295.2</v>
      </c>
      <c r="H4" s="17">
        <f>H14</f>
        <v>2056621.1040000001</v>
      </c>
      <c r="I4" s="17">
        <f>I14</f>
        <v>2097753.5260800002</v>
      </c>
    </row>
    <row r="5" spans="1:9" x14ac:dyDescent="0.25">
      <c r="A5" s="34" t="s">
        <v>17</v>
      </c>
      <c r="B5" s="18"/>
      <c r="C5" s="20"/>
      <c r="D5" s="17">
        <f>D23</f>
        <v>423000</v>
      </c>
      <c r="E5" s="17">
        <f>E23</f>
        <v>433710</v>
      </c>
      <c r="F5" s="17">
        <f>F23</f>
        <v>444696.63750000007</v>
      </c>
      <c r="G5" s="17">
        <f>G23</f>
        <v>455967.19153125002</v>
      </c>
      <c r="H5" s="17">
        <f>H23</f>
        <v>467529.13589132822</v>
      </c>
      <c r="I5" s="17">
        <f>I23</f>
        <v>479390.14443356195</v>
      </c>
    </row>
    <row r="6" spans="1:9" x14ac:dyDescent="0.25">
      <c r="A6" s="36" t="s">
        <v>10</v>
      </c>
      <c r="B6" s="21"/>
      <c r="C6" s="21"/>
      <c r="D6" s="22">
        <f>SUM(D4:D5)</f>
        <v>2323000</v>
      </c>
      <c r="E6" s="22">
        <f>SUM(E4:E5)</f>
        <v>2371710</v>
      </c>
      <c r="F6" s="22">
        <f>SUM(F4:F5)</f>
        <v>2421456.6375000002</v>
      </c>
      <c r="G6" s="22">
        <f>SUM(G4:G5)</f>
        <v>2472262.39153125</v>
      </c>
      <c r="H6" s="22">
        <f>SUM(H4:H5)</f>
        <v>2524150.2398913284</v>
      </c>
      <c r="I6" s="22">
        <f>SUM(I4:I5)</f>
        <v>2577143.6705135619</v>
      </c>
    </row>
    <row r="7" spans="1:9" x14ac:dyDescent="0.25">
      <c r="A7" s="34" t="s">
        <v>39</v>
      </c>
      <c r="B7" s="23">
        <f>Scenario!B11</f>
        <v>0.05</v>
      </c>
      <c r="C7" s="23"/>
      <c r="D7" s="17">
        <f>$B$7*D6</f>
        <v>116150</v>
      </c>
      <c r="E7" s="17">
        <f>$B$7*E6</f>
        <v>118585.5</v>
      </c>
      <c r="F7" s="17">
        <f>$B$7*F6</f>
        <v>121072.83187500002</v>
      </c>
      <c r="G7" s="17">
        <f>$B$7*G6</f>
        <v>123613.1195765625</v>
      </c>
      <c r="H7" s="17">
        <f>$B$7*H6</f>
        <v>126207.51199456642</v>
      </c>
      <c r="I7" s="17">
        <f>$B$7*I6</f>
        <v>128857.18352567811</v>
      </c>
    </row>
    <row r="8" spans="1:9" x14ac:dyDescent="0.25">
      <c r="A8" s="36" t="s">
        <v>1</v>
      </c>
      <c r="B8" s="15"/>
      <c r="C8" s="15"/>
      <c r="D8" s="24">
        <f>D6-D7</f>
        <v>2206850</v>
      </c>
      <c r="E8" s="24">
        <f>E6-E7</f>
        <v>2253124.5</v>
      </c>
      <c r="F8" s="24">
        <f>F6-F7</f>
        <v>2300383.805625</v>
      </c>
      <c r="G8" s="24">
        <f>G6-G7</f>
        <v>2348649.2719546873</v>
      </c>
      <c r="H8" s="24">
        <f>H6-H7</f>
        <v>2397942.7278967621</v>
      </c>
      <c r="I8" s="24">
        <f>I6-I7</f>
        <v>2448286.4869878837</v>
      </c>
    </row>
    <row r="9" spans="1:9" x14ac:dyDescent="0.25">
      <c r="A9" s="38" t="s">
        <v>16</v>
      </c>
      <c r="B9" s="27"/>
      <c r="C9" s="27"/>
      <c r="D9" s="25">
        <f>D23</f>
        <v>423000</v>
      </c>
      <c r="E9" s="25">
        <f>E23</f>
        <v>433710</v>
      </c>
      <c r="F9" s="25">
        <f>F23</f>
        <v>444696.63750000007</v>
      </c>
      <c r="G9" s="25">
        <f>G23</f>
        <v>455967.19153125002</v>
      </c>
      <c r="H9" s="25">
        <f>H23</f>
        <v>467529.13589132822</v>
      </c>
      <c r="I9" s="25">
        <f>I23</f>
        <v>479390.14443356195</v>
      </c>
    </row>
    <row r="10" spans="1:9" x14ac:dyDescent="0.25">
      <c r="A10" s="34" t="s">
        <v>11</v>
      </c>
      <c r="B10" s="16"/>
      <c r="C10" s="16"/>
      <c r="D10" s="17">
        <f>D26</f>
        <v>66206</v>
      </c>
      <c r="E10" s="17">
        <f>E26</f>
        <v>67594</v>
      </c>
      <c r="F10" s="17">
        <f>F26</f>
        <v>69012</v>
      </c>
      <c r="G10" s="17">
        <f>G26</f>
        <v>70459</v>
      </c>
      <c r="H10" s="17">
        <f>H26</f>
        <v>71938</v>
      </c>
      <c r="I10" s="17">
        <f>I26</f>
        <v>73449</v>
      </c>
    </row>
    <row r="11" spans="1:9" ht="15.75" thickBot="1" x14ac:dyDescent="0.3">
      <c r="A11" s="52" t="s">
        <v>18</v>
      </c>
      <c r="B11" s="53"/>
      <c r="C11" s="53"/>
      <c r="D11" s="48">
        <f>D8-D9-D10</f>
        <v>1717644</v>
      </c>
      <c r="E11" s="48">
        <f>E8-E9-E10</f>
        <v>1751820.5</v>
      </c>
      <c r="F11" s="48">
        <f>F8-F9-F10</f>
        <v>1786675.1681249999</v>
      </c>
      <c r="G11" s="48">
        <f>G8-G9-G10</f>
        <v>1822223.0804234373</v>
      </c>
      <c r="H11" s="48">
        <f>H8-H9-H10</f>
        <v>1858475.592005434</v>
      </c>
      <c r="I11" s="48">
        <f>I8-I9-I10</f>
        <v>1895447.3425543217</v>
      </c>
    </row>
    <row r="12" spans="1:9" ht="16.5" thickTop="1" thickBot="1" x14ac:dyDescent="0.3">
      <c r="B12" s="2"/>
      <c r="C12" s="2"/>
      <c r="D12" s="7"/>
      <c r="E12" s="3"/>
      <c r="F12" s="3"/>
      <c r="G12" s="3"/>
      <c r="H12" s="3"/>
      <c r="I12" s="3"/>
    </row>
    <row r="13" spans="1:9" ht="15.75" thickTop="1" x14ac:dyDescent="0.25">
      <c r="A13" s="61" t="s">
        <v>19</v>
      </c>
      <c r="B13" s="41"/>
      <c r="C13" s="41"/>
      <c r="D13" s="42"/>
      <c r="E13" s="43"/>
      <c r="F13" s="32"/>
      <c r="G13" s="32"/>
      <c r="H13" s="32"/>
      <c r="I13" s="33"/>
    </row>
    <row r="14" spans="1:9" x14ac:dyDescent="0.25">
      <c r="A14" s="38" t="s">
        <v>82</v>
      </c>
      <c r="B14" s="72">
        <f>Scenario!B6</f>
        <v>19</v>
      </c>
      <c r="C14" s="23">
        <f>Scenario!B7</f>
        <v>0.02</v>
      </c>
      <c r="D14" s="25">
        <f>Scenario!$B$5*$B$14</f>
        <v>1900000</v>
      </c>
      <c r="E14" s="17">
        <f>D14*(1+$C$14)</f>
        <v>1938000</v>
      </c>
      <c r="F14" s="17">
        <f>E14*(1+$C$14)</f>
        <v>1976760</v>
      </c>
      <c r="G14" s="17">
        <f>F14*(1+$C$14)</f>
        <v>2016295.2</v>
      </c>
      <c r="H14" s="17">
        <f>G14*(1+$C$14)</f>
        <v>2056621.1040000001</v>
      </c>
      <c r="I14" s="17">
        <f>H14*(1+$C$14)</f>
        <v>2097753.5260800002</v>
      </c>
    </row>
    <row r="15" spans="1:9" x14ac:dyDescent="0.25">
      <c r="A15" s="38"/>
      <c r="B15" s="18"/>
      <c r="C15" s="18"/>
      <c r="D15" s="26"/>
      <c r="E15" s="28"/>
      <c r="F15" s="28"/>
      <c r="G15" s="28"/>
      <c r="H15" s="28"/>
      <c r="I15" s="44"/>
    </row>
    <row r="16" spans="1:9" x14ac:dyDescent="0.25">
      <c r="A16" s="38"/>
      <c r="B16" s="18"/>
      <c r="C16" s="18"/>
      <c r="D16" s="26"/>
      <c r="E16" s="28"/>
      <c r="F16" s="28"/>
      <c r="G16" s="28"/>
      <c r="H16" s="28"/>
      <c r="I16" s="44"/>
    </row>
    <row r="17" spans="1:9" x14ac:dyDescent="0.25">
      <c r="A17" s="36" t="s">
        <v>12</v>
      </c>
      <c r="B17" s="16"/>
      <c r="C17" s="16"/>
      <c r="D17" s="17"/>
      <c r="E17" s="28"/>
      <c r="F17" s="28"/>
      <c r="G17" s="28"/>
      <c r="H17" s="28"/>
      <c r="I17" s="44"/>
    </row>
    <row r="18" spans="1:9" x14ac:dyDescent="0.25">
      <c r="A18" s="34" t="s">
        <v>2</v>
      </c>
      <c r="B18" s="16"/>
      <c r="C18" s="23">
        <v>2.2499999999999999E-2</v>
      </c>
      <c r="D18" s="17">
        <v>102000</v>
      </c>
      <c r="E18" s="17">
        <f>D18*(1+$C$18)</f>
        <v>104295</v>
      </c>
      <c r="F18" s="17">
        <f>E18*(1+$C$18)</f>
        <v>106641.6375</v>
      </c>
      <c r="G18" s="17">
        <f>F18*(1+$C$18)</f>
        <v>109041.07434374999</v>
      </c>
      <c r="H18" s="17">
        <f>G18*(1+$C$18)</f>
        <v>111494.49851648437</v>
      </c>
      <c r="I18" s="17">
        <f>H18*(1+$C$18)</f>
        <v>114003.12473310526</v>
      </c>
    </row>
    <row r="19" spans="1:9" x14ac:dyDescent="0.25">
      <c r="A19" s="34" t="s">
        <v>4</v>
      </c>
      <c r="B19" s="16"/>
      <c r="C19" s="23">
        <v>0.02</v>
      </c>
      <c r="D19" s="17">
        <v>72000</v>
      </c>
      <c r="E19" s="17">
        <f>D19*(1+$C$19)</f>
        <v>73440</v>
      </c>
      <c r="F19" s="17">
        <f>E19*(1+$C$19)</f>
        <v>74908.800000000003</v>
      </c>
      <c r="G19" s="17">
        <f>F19*(1+$C$19)</f>
        <v>76406.97600000001</v>
      </c>
      <c r="H19" s="17">
        <f>G19*(1+$C$19)</f>
        <v>77935.115520000007</v>
      </c>
      <c r="I19" s="17">
        <f>H19*(1+$C$19)</f>
        <v>79493.817830400003</v>
      </c>
    </row>
    <row r="20" spans="1:9" x14ac:dyDescent="0.25">
      <c r="A20" s="34" t="s">
        <v>5</v>
      </c>
      <c r="B20" s="15"/>
      <c r="C20" s="23">
        <v>2.75E-2</v>
      </c>
      <c r="D20" s="17">
        <v>108000</v>
      </c>
      <c r="E20" s="17">
        <f>D20*(1+$C$20)</f>
        <v>110970.00000000001</v>
      </c>
      <c r="F20" s="17">
        <f>E20*(1+$C$20)</f>
        <v>114021.67500000002</v>
      </c>
      <c r="G20" s="17">
        <f>F20*(1+$C$20)</f>
        <v>117157.27106250003</v>
      </c>
      <c r="H20" s="17">
        <f>G20*(1+$C$20)</f>
        <v>120379.09601671879</v>
      </c>
      <c r="I20" s="17">
        <f>H20*(1+$C$20)</f>
        <v>123689.52115717856</v>
      </c>
    </row>
    <row r="21" spans="1:9" x14ac:dyDescent="0.25">
      <c r="A21" s="34" t="s">
        <v>6</v>
      </c>
      <c r="B21" s="18"/>
      <c r="C21" s="23">
        <v>0.03</v>
      </c>
      <c r="D21" s="17">
        <v>96000</v>
      </c>
      <c r="E21" s="17">
        <f>D21*(1+$C$21)</f>
        <v>98880</v>
      </c>
      <c r="F21" s="17">
        <f>E21*(1+$C$21)</f>
        <v>101846.40000000001</v>
      </c>
      <c r="G21" s="17">
        <f>F21*(1+$C$21)</f>
        <v>104901.79200000002</v>
      </c>
      <c r="H21" s="17">
        <f>G21*(1+$C$21)</f>
        <v>108048.84576000003</v>
      </c>
      <c r="I21" s="17">
        <f>H21*(1+$C$21)</f>
        <v>111290.31113280002</v>
      </c>
    </row>
    <row r="22" spans="1:9" x14ac:dyDescent="0.25">
      <c r="A22" s="34" t="s">
        <v>13</v>
      </c>
      <c r="B22" s="18"/>
      <c r="C22" s="23">
        <v>2.5000000000000001E-2</v>
      </c>
      <c r="D22" s="17">
        <v>45000</v>
      </c>
      <c r="E22" s="17">
        <f>D22*(1+$C$22)</f>
        <v>46124.999999999993</v>
      </c>
      <c r="F22" s="17">
        <f>E22*(1+$C$22)</f>
        <v>47278.124999999985</v>
      </c>
      <c r="G22" s="17">
        <f>F22*(1+$C$22)</f>
        <v>48460.078124999978</v>
      </c>
      <c r="H22" s="17">
        <f>G22*(1+$C$22)</f>
        <v>49671.580078124971</v>
      </c>
      <c r="I22" s="17">
        <f>H22*(1+$C$22)</f>
        <v>50913.369580078092</v>
      </c>
    </row>
    <row r="23" spans="1:9" x14ac:dyDescent="0.25">
      <c r="A23" s="34" t="s">
        <v>14</v>
      </c>
      <c r="B23" s="18"/>
      <c r="C23" s="18"/>
      <c r="D23" s="24">
        <f>SUM(D18:D22)</f>
        <v>423000</v>
      </c>
      <c r="E23" s="24">
        <f>SUM(E18:E22)</f>
        <v>433710</v>
      </c>
      <c r="F23" s="24">
        <f>SUM(F18:F22)</f>
        <v>444696.63750000007</v>
      </c>
      <c r="G23" s="24">
        <f>SUM(G18:G22)</f>
        <v>455967.19153125002</v>
      </c>
      <c r="H23" s="24">
        <f>SUM(H18:H22)</f>
        <v>467529.13589132822</v>
      </c>
      <c r="I23" s="24">
        <f>SUM(I18:I22)</f>
        <v>479390.14443356195</v>
      </c>
    </row>
    <row r="24" spans="1:9" x14ac:dyDescent="0.25">
      <c r="A24" s="34"/>
      <c r="B24" s="18"/>
      <c r="C24" s="18"/>
      <c r="D24" s="17"/>
      <c r="E24" s="24"/>
      <c r="F24" s="24"/>
      <c r="G24" s="24"/>
      <c r="H24" s="24"/>
      <c r="I24" s="45"/>
    </row>
    <row r="25" spans="1:9" x14ac:dyDescent="0.25">
      <c r="A25" s="36" t="s">
        <v>15</v>
      </c>
      <c r="B25" s="16"/>
      <c r="C25" s="16"/>
      <c r="D25" s="17"/>
      <c r="E25" s="17"/>
      <c r="F25" s="17"/>
      <c r="G25" s="17"/>
      <c r="H25" s="17"/>
      <c r="I25" s="35"/>
    </row>
    <row r="26" spans="1:9" ht="15.75" thickBot="1" x14ac:dyDescent="0.3">
      <c r="A26" s="46" t="s">
        <v>3</v>
      </c>
      <c r="B26" s="47">
        <f>Scenario!B23</f>
        <v>0.03</v>
      </c>
      <c r="C26" s="47"/>
      <c r="D26" s="48">
        <f>ROUND(D8*$B$26,0)</f>
        <v>66206</v>
      </c>
      <c r="E26" s="48">
        <f>ROUND(E8*$B$26,0)</f>
        <v>67594</v>
      </c>
      <c r="F26" s="48">
        <f>ROUND(F8*$B$26,0)</f>
        <v>69012</v>
      </c>
      <c r="G26" s="48">
        <f>ROUND(G8*$B$26,0)</f>
        <v>70459</v>
      </c>
      <c r="H26" s="48">
        <f>ROUND(H8*$B$26,0)</f>
        <v>71938</v>
      </c>
      <c r="I26" s="48">
        <f>ROUND(I8*$B$26,0)</f>
        <v>73449</v>
      </c>
    </row>
    <row r="27" spans="1:9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3" sqref="F3"/>
    </sheetView>
  </sheetViews>
  <sheetFormatPr defaultRowHeight="15" x14ac:dyDescent="0.25"/>
  <cols>
    <col min="4" max="9" width="10.5703125" bestFit="1" customWidth="1"/>
  </cols>
  <sheetData>
    <row r="1" spans="1:9" ht="15.75" thickTop="1" x14ac:dyDescent="0.25">
      <c r="A1" s="30" t="s">
        <v>35</v>
      </c>
      <c r="B1" s="31"/>
      <c r="C1" s="31"/>
      <c r="D1" s="32"/>
      <c r="E1" s="32"/>
      <c r="F1" s="32"/>
      <c r="G1" s="32"/>
      <c r="H1" s="32"/>
      <c r="I1" s="33"/>
    </row>
    <row r="2" spans="1:9" x14ac:dyDescent="0.25">
      <c r="A2" s="34" t="s">
        <v>36</v>
      </c>
      <c r="B2" s="18"/>
      <c r="C2" s="18"/>
      <c r="D2" s="17">
        <f>'NOI Calculation'!D11</f>
        <v>1717644</v>
      </c>
      <c r="E2" s="17">
        <f>'NOI Calculation'!E11</f>
        <v>1751820.5</v>
      </c>
      <c r="F2" s="17">
        <f>'NOI Calculation'!F11</f>
        <v>1786675.1681249999</v>
      </c>
      <c r="G2" s="17">
        <f>'NOI Calculation'!G11</f>
        <v>1822223.0804234373</v>
      </c>
      <c r="H2" s="17">
        <f>'NOI Calculation'!H11</f>
        <v>1858475.592005434</v>
      </c>
      <c r="I2" s="17">
        <f>'NOI Calculation'!I11</f>
        <v>1895447.3425543217</v>
      </c>
    </row>
    <row r="3" spans="1:9" x14ac:dyDescent="0.25">
      <c r="A3" s="34" t="s">
        <v>51</v>
      </c>
      <c r="B3" s="18"/>
      <c r="C3" s="18"/>
      <c r="D3" s="17">
        <f>13650000 *4.8%</f>
        <v>655200</v>
      </c>
      <c r="E3" s="17">
        <f>13650000 *4.8%</f>
        <v>655200</v>
      </c>
      <c r="F3" s="17">
        <f>13650000 *4.8%</f>
        <v>655200</v>
      </c>
      <c r="G3" s="17">
        <f>13650000 *4.8%</f>
        <v>655200</v>
      </c>
      <c r="H3" s="17">
        <f>13650000 *4.8%</f>
        <v>655200</v>
      </c>
      <c r="I3" s="17">
        <f>13650000 *4.8%</f>
        <v>655200</v>
      </c>
    </row>
    <row r="4" spans="1:9" x14ac:dyDescent="0.25">
      <c r="A4" s="36" t="s">
        <v>56</v>
      </c>
      <c r="B4" s="21"/>
      <c r="C4" s="21"/>
      <c r="D4" s="22">
        <f>D2-D3</f>
        <v>1062444</v>
      </c>
      <c r="E4" s="22">
        <f>E2-E3</f>
        <v>1096620.5</v>
      </c>
      <c r="F4" s="22">
        <f>F2-F3</f>
        <v>1131475.1681249999</v>
      </c>
      <c r="G4" s="22">
        <f>G2-G3</f>
        <v>1167023.0804234373</v>
      </c>
      <c r="H4" s="22">
        <f>H2-H3</f>
        <v>1203275.592005434</v>
      </c>
      <c r="I4" s="22">
        <f>I2-I3</f>
        <v>1240247.3425543217</v>
      </c>
    </row>
    <row r="5" spans="1:9" x14ac:dyDescent="0.25">
      <c r="A5" s="38"/>
      <c r="B5" s="27"/>
      <c r="C5" s="27"/>
      <c r="D5" s="27"/>
      <c r="E5" s="27"/>
      <c r="F5" s="27"/>
      <c r="G5" s="27"/>
      <c r="H5" s="27"/>
      <c r="I5" s="74"/>
    </row>
    <row r="6" spans="1:9" ht="15.75" thickBot="1" x14ac:dyDescent="0.3">
      <c r="A6" s="39" t="s">
        <v>72</v>
      </c>
      <c r="B6" s="75"/>
      <c r="C6" s="75"/>
      <c r="D6" s="76">
        <f>D2/D3</f>
        <v>2.6215567765567767</v>
      </c>
      <c r="E6" s="76">
        <f>E2/E3</f>
        <v>2.673718711843712</v>
      </c>
      <c r="F6" s="76">
        <f>F2/F3</f>
        <v>2.7269157022664832</v>
      </c>
      <c r="G6" s="76">
        <f>G2/G3</f>
        <v>2.781170757667029</v>
      </c>
      <c r="H6" s="76">
        <f>H2/H3</f>
        <v>2.8365012087995023</v>
      </c>
      <c r="I6" s="76">
        <f>I2/I3</f>
        <v>2.892929399502933</v>
      </c>
    </row>
    <row r="7" spans="1:9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15" sqref="H15"/>
    </sheetView>
  </sheetViews>
  <sheetFormatPr defaultRowHeight="15" x14ac:dyDescent="0.25"/>
  <cols>
    <col min="1" max="1" width="41.140625" bestFit="1" customWidth="1"/>
    <col min="4" max="7" width="10.5703125" bestFit="1" customWidth="1"/>
    <col min="8" max="8" width="14.28515625" bestFit="1" customWidth="1"/>
    <col min="9" max="9" width="10.5703125" bestFit="1" customWidth="1"/>
  </cols>
  <sheetData>
    <row r="1" spans="1:9" ht="15.75" thickTop="1" x14ac:dyDescent="0.25">
      <c r="A1" s="30" t="s">
        <v>57</v>
      </c>
      <c r="B1" s="54"/>
      <c r="C1" s="54"/>
      <c r="D1" s="54"/>
      <c r="E1" s="54"/>
      <c r="F1" s="54"/>
      <c r="G1" s="54"/>
      <c r="H1" s="54"/>
      <c r="I1" s="66"/>
    </row>
    <row r="2" spans="1:9" x14ac:dyDescent="0.25">
      <c r="A2" s="38" t="s">
        <v>37</v>
      </c>
      <c r="B2" s="27"/>
      <c r="C2" s="27"/>
      <c r="D2" s="25">
        <f>'Debt Coverage Ratio'!D4</f>
        <v>1062444</v>
      </c>
      <c r="E2" s="25">
        <f>'Debt Coverage Ratio'!E4</f>
        <v>1096620.5</v>
      </c>
      <c r="F2" s="25">
        <f>'Debt Coverage Ratio'!F4</f>
        <v>1131475.1681249999</v>
      </c>
      <c r="G2" s="25">
        <f>'Debt Coverage Ratio'!G4</f>
        <v>1167023.0804234373</v>
      </c>
      <c r="H2" s="25">
        <f>'Debt Coverage Ratio'!H4</f>
        <v>1203275.592005434</v>
      </c>
      <c r="I2" s="55">
        <f>'Debt Coverage Ratio'!I4</f>
        <v>1240247.3425543217</v>
      </c>
    </row>
    <row r="3" spans="1:9" x14ac:dyDescent="0.25">
      <c r="A3" s="38" t="s">
        <v>58</v>
      </c>
      <c r="B3" s="27"/>
      <c r="C3" s="27"/>
      <c r="D3" s="25">
        <f>'Tax Calculation'!D7</f>
        <v>125999.53448481821</v>
      </c>
      <c r="E3" s="25">
        <f>'Tax Calculation'!E7</f>
        <v>136926.15597278019</v>
      </c>
      <c r="F3" s="25">
        <f>'Tax Calculation'!F7</f>
        <v>148189.17308024806</v>
      </c>
      <c r="G3" s="25">
        <f>'Tax Calculation'!G7</f>
        <v>159801.45244964483</v>
      </c>
      <c r="H3" s="25">
        <f>'Tax Calculation'!H7</f>
        <v>171775.59994757932</v>
      </c>
      <c r="I3" s="55">
        <f>'Tax Calculation'!I7</f>
        <v>184125.38548827061</v>
      </c>
    </row>
    <row r="4" spans="1:9" ht="15.75" thickBot="1" x14ac:dyDescent="0.3">
      <c r="A4" s="52" t="s">
        <v>57</v>
      </c>
      <c r="B4" s="58"/>
      <c r="C4" s="58"/>
      <c r="D4" s="59">
        <f>D2-D3</f>
        <v>936444.46551518177</v>
      </c>
      <c r="E4" s="59">
        <f>E2-E3</f>
        <v>959694.34402721981</v>
      </c>
      <c r="F4" s="59">
        <f>F2-F3</f>
        <v>983285.99504475179</v>
      </c>
      <c r="G4" s="59">
        <f>G2-G3</f>
        <v>1007221.6279737925</v>
      </c>
      <c r="H4" s="59">
        <f>H2-H3</f>
        <v>1031499.9920578547</v>
      </c>
      <c r="I4" s="60">
        <f>I2-I3</f>
        <v>1056121.9570660512</v>
      </c>
    </row>
    <row r="5" spans="1:9" ht="15.75" thickTop="1" x14ac:dyDescent="0.25"/>
    <row r="6" spans="1:9" ht="15.75" thickBot="1" x14ac:dyDescent="0.3">
      <c r="A6" s="2" t="s">
        <v>107</v>
      </c>
    </row>
    <row r="7" spans="1:9" ht="15.75" thickTop="1" x14ac:dyDescent="0.25">
      <c r="A7" s="30" t="s">
        <v>65</v>
      </c>
      <c r="B7" s="54"/>
      <c r="C7" s="54"/>
      <c r="D7" s="54"/>
      <c r="E7" s="54"/>
      <c r="F7" s="54"/>
      <c r="G7" s="54"/>
      <c r="H7" s="66"/>
    </row>
    <row r="8" spans="1:9" x14ac:dyDescent="0.25">
      <c r="A8" s="38" t="s">
        <v>47</v>
      </c>
      <c r="B8" s="19">
        <f>Scenario!B20</f>
        <v>7.7499999999999999E-2</v>
      </c>
      <c r="C8" s="67" t="s">
        <v>48</v>
      </c>
      <c r="D8" s="27"/>
      <c r="E8" s="27"/>
      <c r="F8" s="18"/>
      <c r="G8" s="18"/>
      <c r="H8" s="55">
        <f>'NOI Calculation'!H11/B8</f>
        <v>23980330.219424956</v>
      </c>
    </row>
    <row r="9" spans="1:9" x14ac:dyDescent="0.25">
      <c r="A9" s="38" t="s">
        <v>38</v>
      </c>
      <c r="B9" s="18"/>
      <c r="C9" s="18"/>
      <c r="D9" s="18"/>
      <c r="E9" s="18"/>
      <c r="F9" s="18"/>
      <c r="G9" s="18"/>
      <c r="H9" s="55">
        <f>'Armotisation Schedule'!F67</f>
        <v>11350724.775151756</v>
      </c>
    </row>
    <row r="10" spans="1:9" x14ac:dyDescent="0.25">
      <c r="A10" s="36" t="s">
        <v>46</v>
      </c>
      <c r="B10" s="18"/>
      <c r="C10" s="18"/>
      <c r="D10" s="18"/>
      <c r="E10" s="18"/>
      <c r="F10" s="18"/>
      <c r="G10" s="18"/>
      <c r="H10" s="37">
        <f>H8-H9</f>
        <v>12629605.4442732</v>
      </c>
    </row>
    <row r="11" spans="1:9" x14ac:dyDescent="0.25">
      <c r="A11" s="38" t="s">
        <v>59</v>
      </c>
      <c r="B11" s="18"/>
      <c r="C11" s="18"/>
      <c r="D11" s="18"/>
      <c r="E11" s="18"/>
      <c r="F11" s="64"/>
      <c r="G11" s="64"/>
      <c r="H11" s="65">
        <f>'Depreciation Schedule'!C3</f>
        <v>17220000</v>
      </c>
    </row>
    <row r="12" spans="1:9" x14ac:dyDescent="0.25">
      <c r="A12" s="38" t="s">
        <v>60</v>
      </c>
      <c r="B12" s="18"/>
      <c r="C12" s="18"/>
      <c r="D12" s="18"/>
      <c r="E12" s="18"/>
      <c r="F12" s="64"/>
      <c r="G12" s="64"/>
      <c r="H12" s="65">
        <f>'Depreciation Schedule'!F7</f>
        <v>2207692.3076923075</v>
      </c>
    </row>
    <row r="13" spans="1:9" x14ac:dyDescent="0.25">
      <c r="A13" s="38" t="s">
        <v>61</v>
      </c>
      <c r="B13" s="18"/>
      <c r="C13" s="18"/>
      <c r="D13" s="18"/>
      <c r="E13" s="18"/>
      <c r="F13" s="64"/>
      <c r="G13" s="64"/>
      <c r="H13" s="100">
        <f>H11-H12</f>
        <v>15012307.692307692</v>
      </c>
    </row>
    <row r="14" spans="1:9" x14ac:dyDescent="0.25">
      <c r="A14" s="38" t="s">
        <v>62</v>
      </c>
      <c r="B14" s="18"/>
      <c r="C14" s="18"/>
      <c r="D14" s="18"/>
      <c r="E14" s="18"/>
      <c r="F14" s="64"/>
      <c r="G14" s="64"/>
      <c r="H14" s="65">
        <f>H8-H13</f>
        <v>8968022.5271172635</v>
      </c>
    </row>
    <row r="15" spans="1:9" x14ac:dyDescent="0.25">
      <c r="A15" s="38" t="s">
        <v>63</v>
      </c>
      <c r="B15" s="19">
        <f>Scenario!B22</f>
        <v>0.15</v>
      </c>
      <c r="C15" s="18"/>
      <c r="D15" s="18"/>
      <c r="E15" s="18"/>
      <c r="F15" s="64"/>
      <c r="G15" s="64"/>
      <c r="H15" s="65">
        <f>H14*B15</f>
        <v>1345203.3790675895</v>
      </c>
    </row>
    <row r="16" spans="1:9" ht="15.75" thickBot="1" x14ac:dyDescent="0.3">
      <c r="A16" s="52" t="s">
        <v>65</v>
      </c>
      <c r="B16" s="40"/>
      <c r="C16" s="58"/>
      <c r="D16" s="58"/>
      <c r="E16" s="58"/>
      <c r="F16" s="58"/>
      <c r="G16" s="58"/>
      <c r="H16" s="77">
        <f>H10-H15</f>
        <v>11284402.065205611</v>
      </c>
    </row>
    <row r="17" ht="15.75" thickTop="1" x14ac:dyDescent="0.25"/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C10" sqref="C10"/>
    </sheetView>
  </sheetViews>
  <sheetFormatPr defaultRowHeight="15" x14ac:dyDescent="0.25"/>
  <cols>
    <col min="1" max="1" width="26.140625" bestFit="1" customWidth="1"/>
    <col min="3" max="3" width="15.140625" bestFit="1" customWidth="1"/>
    <col min="4" max="9" width="10.5703125" bestFit="1" customWidth="1"/>
  </cols>
  <sheetData>
    <row r="1" spans="1:9" ht="15.75" thickBot="1" x14ac:dyDescent="0.3">
      <c r="A1" s="12"/>
      <c r="B1" s="9" t="s">
        <v>20</v>
      </c>
      <c r="C1" s="9" t="s">
        <v>21</v>
      </c>
      <c r="D1" s="9" t="s">
        <v>9</v>
      </c>
      <c r="E1" s="9" t="s">
        <v>40</v>
      </c>
      <c r="F1" s="9" t="s">
        <v>41</v>
      </c>
      <c r="G1" s="9" t="s">
        <v>42</v>
      </c>
      <c r="H1" s="9" t="s">
        <v>43</v>
      </c>
      <c r="I1" s="9" t="s">
        <v>44</v>
      </c>
    </row>
    <row r="2" spans="1:9" ht="15.75" thickTop="1" x14ac:dyDescent="0.25">
      <c r="A2" s="30" t="s">
        <v>49</v>
      </c>
      <c r="B2" s="54"/>
      <c r="C2" s="54"/>
      <c r="D2" s="54"/>
      <c r="E2" s="54"/>
      <c r="F2" s="54"/>
      <c r="G2" s="54"/>
      <c r="H2" s="54"/>
      <c r="I2" s="66"/>
    </row>
    <row r="3" spans="1:9" x14ac:dyDescent="0.25">
      <c r="A3" s="34" t="s">
        <v>36</v>
      </c>
      <c r="B3" s="27"/>
      <c r="C3" s="27"/>
      <c r="D3" s="25">
        <f>'NOI Calculation'!D11</f>
        <v>1717644</v>
      </c>
      <c r="E3" s="25">
        <f>'NOI Calculation'!E11</f>
        <v>1751820.5</v>
      </c>
      <c r="F3" s="25">
        <f>'NOI Calculation'!F11</f>
        <v>1786675.1681249999</v>
      </c>
      <c r="G3" s="25">
        <f>'NOI Calculation'!G11</f>
        <v>1822223.0804234373</v>
      </c>
      <c r="H3" s="25">
        <f>'NOI Calculation'!H11</f>
        <v>1858475.592005434</v>
      </c>
      <c r="I3" s="55">
        <f>'NOI Calculation'!I11</f>
        <v>1895447.3425543217</v>
      </c>
    </row>
    <row r="4" spans="1:9" x14ac:dyDescent="0.25">
      <c r="A4" s="34" t="s">
        <v>50</v>
      </c>
      <c r="B4" s="27"/>
      <c r="C4" s="27"/>
      <c r="D4" s="25">
        <f>'Armotisation Schedule'!G19</f>
        <v>646107.86603744759</v>
      </c>
      <c r="E4" s="25">
        <f>'Armotisation Schedule'!G31</f>
        <v>625651.25859763753</v>
      </c>
      <c r="F4" s="25">
        <f>'Armotisation Schedule'!G43</f>
        <v>604190.84118529805</v>
      </c>
      <c r="G4" s="25">
        <f>'Armotisation Schedule'!G55</f>
        <v>581677.35663675156</v>
      </c>
      <c r="H4" s="25">
        <f>'Armotisation Schedule'!G67</f>
        <v>558059.1307290761</v>
      </c>
      <c r="I4" s="55">
        <f>'Armotisation Schedule'!G79</f>
        <v>533281.95357450715</v>
      </c>
    </row>
    <row r="5" spans="1:9" x14ac:dyDescent="0.25">
      <c r="A5" s="34" t="s">
        <v>52</v>
      </c>
      <c r="B5" s="27"/>
      <c r="C5" s="27"/>
      <c r="D5" s="55">
        <f>Scenario!$B$18/Scenario!$B$19</f>
        <v>441538.46153846156</v>
      </c>
      <c r="E5" s="55">
        <f>Scenario!$B$18/Scenario!$B$19</f>
        <v>441538.46153846156</v>
      </c>
      <c r="F5" s="55">
        <f>Scenario!$B$18/Scenario!$B$19</f>
        <v>441538.46153846156</v>
      </c>
      <c r="G5" s="55">
        <f>Scenario!$B$18/Scenario!$B$19</f>
        <v>441538.46153846156</v>
      </c>
      <c r="H5" s="55">
        <f>Scenario!$B$18/Scenario!$B$19</f>
        <v>441538.46153846156</v>
      </c>
      <c r="I5" s="55">
        <f>Scenario!$B$18/Scenario!$B$19</f>
        <v>441538.46153846156</v>
      </c>
    </row>
    <row r="6" spans="1:9" x14ac:dyDescent="0.25">
      <c r="A6" s="34" t="s">
        <v>54</v>
      </c>
      <c r="B6" s="27"/>
      <c r="C6" s="27"/>
      <c r="D6" s="25">
        <f>D3-D4-D5</f>
        <v>629997.67242409103</v>
      </c>
      <c r="E6" s="25">
        <f>E3-E4-E5</f>
        <v>684630.77986390097</v>
      </c>
      <c r="F6" s="25">
        <f>F3-F4-F5</f>
        <v>740945.8654012403</v>
      </c>
      <c r="G6" s="25">
        <f>G3-G4-G5</f>
        <v>799007.26224822411</v>
      </c>
      <c r="H6" s="25">
        <f>H3-H4-H5</f>
        <v>858877.99973789649</v>
      </c>
      <c r="I6" s="55">
        <f>I3-I4-I5</f>
        <v>920626.92744135298</v>
      </c>
    </row>
    <row r="7" spans="1:9" ht="15.75" thickBot="1" x14ac:dyDescent="0.3">
      <c r="A7" s="56" t="s">
        <v>53</v>
      </c>
      <c r="B7" s="57">
        <f>Scenario!B21</f>
        <v>0.2</v>
      </c>
      <c r="C7" s="58"/>
      <c r="D7" s="59">
        <f>D6*$B$7</f>
        <v>125999.53448481821</v>
      </c>
      <c r="E7" s="59">
        <f>E6*$B$7</f>
        <v>136926.15597278019</v>
      </c>
      <c r="F7" s="59">
        <f>F6*$B$7</f>
        <v>148189.17308024806</v>
      </c>
      <c r="G7" s="59">
        <f>G6*$B$7</f>
        <v>159801.45244964483</v>
      </c>
      <c r="H7" s="59">
        <f>H6*$B$7</f>
        <v>171775.59994757932</v>
      </c>
      <c r="I7" s="60">
        <f>I6*$B$7</f>
        <v>184125.38548827061</v>
      </c>
    </row>
    <row r="8" spans="1:9" ht="15.75" thickTop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" sqref="C1"/>
    </sheetView>
  </sheetViews>
  <sheetFormatPr defaultRowHeight="15" x14ac:dyDescent="0.25"/>
  <cols>
    <col min="1" max="1" width="23.5703125" bestFit="1" customWidth="1"/>
    <col min="3" max="3" width="11.28515625" bestFit="1" customWidth="1"/>
    <col min="7" max="7" width="10.5703125" bestFit="1" customWidth="1"/>
    <col min="8" max="8" width="11.5703125" bestFit="1" customWidth="1"/>
  </cols>
  <sheetData>
    <row r="1" spans="1:8" ht="15.75" thickTop="1" x14ac:dyDescent="0.25">
      <c r="A1" s="61" t="s">
        <v>66</v>
      </c>
      <c r="B1" s="41"/>
      <c r="C1" s="62" t="s">
        <v>71</v>
      </c>
      <c r="D1" s="62" t="str">
        <f>'NOI Calculation'!D2</f>
        <v>Year 1</v>
      </c>
      <c r="E1" s="62" t="str">
        <f>'NOI Calculation'!E2</f>
        <v>Year 2</v>
      </c>
      <c r="F1" s="62" t="str">
        <f>'NOI Calculation'!F2</f>
        <v>Year 3</v>
      </c>
      <c r="G1" s="62" t="str">
        <f>'NOI Calculation'!G2</f>
        <v>Year 4</v>
      </c>
      <c r="H1" s="63" t="str">
        <f>'NOI Calculation'!H2</f>
        <v>Year 5</v>
      </c>
    </row>
    <row r="2" spans="1:8" x14ac:dyDescent="0.25">
      <c r="A2" s="38" t="s">
        <v>73</v>
      </c>
      <c r="B2" s="18"/>
      <c r="C2" s="25">
        <f>-Scenario!B13</f>
        <v>-7349999.9999999991</v>
      </c>
      <c r="D2" s="25"/>
      <c r="E2" s="25"/>
      <c r="F2" s="25"/>
      <c r="G2" s="25"/>
      <c r="H2" s="55"/>
    </row>
    <row r="3" spans="1:8" x14ac:dyDescent="0.25">
      <c r="A3" s="38" t="s">
        <v>67</v>
      </c>
      <c r="B3" s="18"/>
      <c r="C3" s="25"/>
      <c r="D3" s="25">
        <f>'After Tax Cashflow (Sale)'!D4</f>
        <v>936444.46551518177</v>
      </c>
      <c r="E3" s="25">
        <f>'After Tax Cashflow (Sale)'!E4</f>
        <v>959694.34402721981</v>
      </c>
      <c r="F3" s="25">
        <f>'After Tax Cashflow (Sale)'!F4</f>
        <v>983285.99504475179</v>
      </c>
      <c r="G3" s="25">
        <f>'After Tax Cashflow (Sale)'!G4</f>
        <v>1007221.6279737925</v>
      </c>
      <c r="H3" s="25">
        <f>'After Tax Cashflow (Sale)'!H4</f>
        <v>1031499.9920578547</v>
      </c>
    </row>
    <row r="4" spans="1:8" x14ac:dyDescent="0.25">
      <c r="A4" s="38" t="s">
        <v>68</v>
      </c>
      <c r="B4" s="18"/>
      <c r="C4" s="25"/>
      <c r="D4" s="25"/>
      <c r="E4" s="25"/>
      <c r="F4" s="25"/>
      <c r="G4" s="25"/>
      <c r="H4" s="55">
        <f>'After Tax Cashflow (Sale)'!H16</f>
        <v>11284402.065205611</v>
      </c>
    </row>
    <row r="5" spans="1:8" x14ac:dyDescent="0.25">
      <c r="A5" s="38" t="s">
        <v>69</v>
      </c>
      <c r="B5" s="18"/>
      <c r="C5" s="55">
        <f>C2+C4+C3</f>
        <v>-7349999.9999999991</v>
      </c>
      <c r="D5" s="55">
        <f>D2+D4+D3</f>
        <v>936444.46551518177</v>
      </c>
      <c r="E5" s="55">
        <f>E2+E4+E3</f>
        <v>959694.34402721981</v>
      </c>
      <c r="F5" s="55">
        <f>F2+F4+F3</f>
        <v>983285.99504475179</v>
      </c>
      <c r="G5" s="55">
        <f>G2+G4+G3</f>
        <v>1007221.6279737925</v>
      </c>
      <c r="H5" s="55">
        <f>H2+H4+H3</f>
        <v>12315902.057263466</v>
      </c>
    </row>
    <row r="6" spans="1:8" x14ac:dyDescent="0.25">
      <c r="A6" s="38"/>
      <c r="B6" s="18"/>
      <c r="C6" s="25"/>
      <c r="D6" s="25"/>
      <c r="E6" s="25"/>
      <c r="F6" s="25"/>
      <c r="G6" s="25"/>
      <c r="H6" s="55"/>
    </row>
    <row r="7" spans="1:8" ht="15.75" thickBot="1" x14ac:dyDescent="0.3">
      <c r="A7" s="56" t="s">
        <v>70</v>
      </c>
      <c r="B7" s="57"/>
      <c r="C7" s="58"/>
      <c r="D7" s="58"/>
      <c r="E7" s="58"/>
      <c r="F7" s="58"/>
      <c r="G7" s="58"/>
      <c r="H7" s="94">
        <f>IRR(C5:H5)</f>
        <v>0.20401261271170634</v>
      </c>
    </row>
    <row r="8" spans="1:8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Scenario</vt:lpstr>
      <vt:lpstr>Depreciation Schedule</vt:lpstr>
      <vt:lpstr>Armotisation Schedule</vt:lpstr>
      <vt:lpstr>NOI Calculation</vt:lpstr>
      <vt:lpstr>Debt Coverage Ratio</vt:lpstr>
      <vt:lpstr>After Tax Cashflow (Sale)</vt:lpstr>
      <vt:lpstr>Tax Calculation</vt:lpstr>
      <vt:lpstr>IRR from Equity</vt:lpstr>
      <vt:lpstr>Scenario!Print_Area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McCrady</dc:creator>
  <cp:lastModifiedBy>Windows User</cp:lastModifiedBy>
  <cp:lastPrinted>2021-10-14T16:15:50Z</cp:lastPrinted>
  <dcterms:created xsi:type="dcterms:W3CDTF">2018-10-03T10:31:00Z</dcterms:created>
  <dcterms:modified xsi:type="dcterms:W3CDTF">2021-10-25T12:41:55Z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ca6640-7970-499b-9589-ea1462fbd36c_Enabled">
    <vt:lpwstr>true</vt:lpwstr>
  </property>
  <property fmtid="{D5CDD505-2E9C-101B-9397-08002B2CF9AE}" pid="3" name="MSIP_Label_75ca6640-7970-499b-9589-ea1462fbd36c_SetDate">
    <vt:lpwstr>2020-11-02T15:30:43Z</vt:lpwstr>
  </property>
  <property fmtid="{D5CDD505-2E9C-101B-9397-08002B2CF9AE}" pid="4" name="MSIP_Label_75ca6640-7970-499b-9589-ea1462fbd36c_Method">
    <vt:lpwstr>Standard</vt:lpwstr>
  </property>
  <property fmtid="{D5CDD505-2E9C-101B-9397-08002B2CF9AE}" pid="5" name="MSIP_Label_75ca6640-7970-499b-9589-ea1462fbd36c_Name">
    <vt:lpwstr>General</vt:lpwstr>
  </property>
  <property fmtid="{D5CDD505-2E9C-101B-9397-08002B2CF9AE}" pid="6" name="MSIP_Label_75ca6640-7970-499b-9589-ea1462fbd36c_SiteId">
    <vt:lpwstr>8cba7b62-9e86-46c6-9b1b-06504a61c72d</vt:lpwstr>
  </property>
  <property fmtid="{D5CDD505-2E9C-101B-9397-08002B2CF9AE}" pid="7" name="MSIP_Label_75ca6640-7970-499b-9589-ea1462fbd36c_ActionId">
    <vt:lpwstr>cb9ad095-fde0-4f12-97a1-3b18ba3a056b</vt:lpwstr>
  </property>
  <property fmtid="{D5CDD505-2E9C-101B-9397-08002B2CF9AE}" pid="8" name="MSIP_Label_75ca6640-7970-499b-9589-ea1462fbd36c_ContentBits">
    <vt:lpwstr>0</vt:lpwstr>
  </property>
</Properties>
</file>